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580" windowHeight="6495" activeTab="0"/>
  </bookViews>
  <sheets>
    <sheet name="по граммам" sheetId="1" r:id="rId1"/>
    <sheet name="Лист1" sheetId="2" r:id="rId2"/>
  </sheets>
  <definedNames>
    <definedName name="_xlnm.Print_Area" localSheetId="0">'по граммам'!$C$1:$H$117</definedName>
  </definedNames>
  <calcPr fullCalcOnLoad="1"/>
</workbook>
</file>

<file path=xl/sharedStrings.xml><?xml version="1.0" encoding="utf-8"?>
<sst xmlns="http://schemas.openxmlformats.org/spreadsheetml/2006/main" count="443" uniqueCount="162">
  <si>
    <t>Утро</t>
  </si>
  <si>
    <t>Каши и т.п.</t>
  </si>
  <si>
    <t>Хлебопродукты</t>
  </si>
  <si>
    <t>сухари белые</t>
  </si>
  <si>
    <t>Сухофрукты</t>
  </si>
  <si>
    <t>изюм в кашу</t>
  </si>
  <si>
    <t>курага в кашу</t>
  </si>
  <si>
    <t>сухое молоко</t>
  </si>
  <si>
    <t>сахар в кашу</t>
  </si>
  <si>
    <t>сахар в чай</t>
  </si>
  <si>
    <t>Обед</t>
  </si>
  <si>
    <t>Супчики</t>
  </si>
  <si>
    <t>борщ</t>
  </si>
  <si>
    <t>харчо</t>
  </si>
  <si>
    <t>сушёная капуста</t>
  </si>
  <si>
    <t>сушёная морковь</t>
  </si>
  <si>
    <t>вермишель в суп</t>
  </si>
  <si>
    <t>сухари чёрные</t>
  </si>
  <si>
    <t>Мясо и заменители</t>
  </si>
  <si>
    <t>сало</t>
  </si>
  <si>
    <t>Перекус</t>
  </si>
  <si>
    <t>крекер</t>
  </si>
  <si>
    <t>чернослив</t>
  </si>
  <si>
    <t>инжир</t>
  </si>
  <si>
    <t>Орешки</t>
  </si>
  <si>
    <t>кешью</t>
  </si>
  <si>
    <t>фундук</t>
  </si>
  <si>
    <t>кедровые</t>
  </si>
  <si>
    <t>миндаль</t>
  </si>
  <si>
    <t>конфеты</t>
  </si>
  <si>
    <t>сахар на чай</t>
  </si>
  <si>
    <t>Ужин</t>
  </si>
  <si>
    <t>Гарнир</t>
  </si>
  <si>
    <t>сыр к макаронам</t>
  </si>
  <si>
    <t>Сладкое</t>
  </si>
  <si>
    <t>халва</t>
  </si>
  <si>
    <t>казинаки</t>
  </si>
  <si>
    <t>пряники</t>
  </si>
  <si>
    <t>Прочее</t>
  </si>
  <si>
    <t>соль</t>
  </si>
  <si>
    <t>грамм на человека в день</t>
  </si>
  <si>
    <t>человек</t>
  </si>
  <si>
    <t>дней</t>
  </si>
  <si>
    <t>всего</t>
  </si>
  <si>
    <t>на 1</t>
  </si>
  <si>
    <t>на всех</t>
  </si>
  <si>
    <t>раз</t>
  </si>
  <si>
    <t>итог</t>
  </si>
  <si>
    <t>колбаса</t>
  </si>
  <si>
    <t>чеснок</t>
  </si>
  <si>
    <t>лук</t>
  </si>
  <si>
    <t>сушеная свекла</t>
  </si>
  <si>
    <t>рис в суп</t>
  </si>
  <si>
    <t>макароны (конец)</t>
  </si>
  <si>
    <t>макароны (начало)</t>
  </si>
  <si>
    <t>гречка (начало)</t>
  </si>
  <si>
    <t>гречка (конец)</t>
  </si>
  <si>
    <t>рис (начало)</t>
  </si>
  <si>
    <t>рис (конец)</t>
  </si>
  <si>
    <t>пшено (начало)</t>
  </si>
  <si>
    <t>печенья</t>
  </si>
  <si>
    <t>сушки</t>
  </si>
  <si>
    <t>курага</t>
  </si>
  <si>
    <t>супы для саши</t>
  </si>
  <si>
    <t>чак-чак</t>
  </si>
  <si>
    <t>вафли</t>
  </si>
  <si>
    <t>мармелад</t>
  </si>
  <si>
    <t/>
  </si>
  <si>
    <t>сухари черные</t>
  </si>
  <si>
    <t>кус-кус (начало)</t>
  </si>
  <si>
    <t>кус-кус (конец)</t>
  </si>
  <si>
    <t>Настя</t>
  </si>
  <si>
    <t>Катя</t>
  </si>
  <si>
    <t>печенье на завтрак</t>
  </si>
  <si>
    <t>сыр на завтрак</t>
  </si>
  <si>
    <t>масло топленое</t>
  </si>
  <si>
    <t>печенье ужин</t>
  </si>
  <si>
    <t>черные сухари</t>
  </si>
  <si>
    <t>геркулес</t>
  </si>
  <si>
    <t>чай черный</t>
  </si>
  <si>
    <t>чай зеленый</t>
  </si>
  <si>
    <t>лимоны с сахаром</t>
  </si>
  <si>
    <t>Петров</t>
  </si>
  <si>
    <t>Берлин</t>
  </si>
  <si>
    <t>Кирилл</t>
  </si>
  <si>
    <t>Гутерман</t>
  </si>
  <si>
    <t>Наташа</t>
  </si>
  <si>
    <t>Боря</t>
  </si>
  <si>
    <t>грибы в суп</t>
  </si>
  <si>
    <t>грибной вермишелевый</t>
  </si>
  <si>
    <t>вермишелевый мясной/куриный</t>
  </si>
  <si>
    <t>гречка завтр нач</t>
  </si>
  <si>
    <t>гречка завтр кон</t>
  </si>
  <si>
    <t>гречка уж нач</t>
  </si>
  <si>
    <t>гречка уж кон</t>
  </si>
  <si>
    <t>рис завтр нач</t>
  </si>
  <si>
    <t>рис уж нач</t>
  </si>
  <si>
    <t>рис уж кон</t>
  </si>
  <si>
    <t>сыр к макаронам (натереть заранее)</t>
  </si>
  <si>
    <t>печенья-перекус</t>
  </si>
  <si>
    <t>сушки-перекус</t>
  </si>
  <si>
    <t>крекер-перекус</t>
  </si>
  <si>
    <t>сушеные яблоки</t>
  </si>
  <si>
    <t>тушенка</t>
  </si>
  <si>
    <t>сыр на завтрак (порезать?)</t>
  </si>
  <si>
    <t>грибы сушеные</t>
  </si>
  <si>
    <t xml:space="preserve">лук </t>
  </si>
  <si>
    <t xml:space="preserve">чеснок </t>
  </si>
  <si>
    <t>сахар-рафинад</t>
  </si>
  <si>
    <t>пакетики чая себе</t>
  </si>
  <si>
    <t>Армения 2018</t>
  </si>
  <si>
    <t>Ира</t>
  </si>
  <si>
    <t>Коля</t>
  </si>
  <si>
    <t>Олег</t>
  </si>
  <si>
    <t>Гриша</t>
  </si>
  <si>
    <t>мясо в суп</t>
  </si>
  <si>
    <t>мятный чай</t>
  </si>
  <si>
    <t>25 пакетиков</t>
  </si>
  <si>
    <t>по 3 пачки 60 гр на раз</t>
  </si>
  <si>
    <t>по полпачки (от 330 гр) тушенки на раз (взять у Петрова)</t>
  </si>
  <si>
    <t>мятный чай Кате</t>
  </si>
  <si>
    <t>зеленый чай Кириллу</t>
  </si>
  <si>
    <t>сахар общая сумма</t>
  </si>
  <si>
    <t>на человека</t>
  </si>
  <si>
    <t>сумма по людям</t>
  </si>
  <si>
    <t>Ирина</t>
  </si>
  <si>
    <t>4*300</t>
  </si>
  <si>
    <t>8*240</t>
  </si>
  <si>
    <t>2*300</t>
  </si>
  <si>
    <t>2*480</t>
  </si>
  <si>
    <t>4*240</t>
  </si>
  <si>
    <t>8*165</t>
  </si>
  <si>
    <t>3*300</t>
  </si>
  <si>
    <t>3*180</t>
  </si>
  <si>
    <t>2*180</t>
  </si>
  <si>
    <t>1*360</t>
  </si>
  <si>
    <t>1*480</t>
  </si>
  <si>
    <t>8 раз по 36 гр в во все супы</t>
  </si>
  <si>
    <t>3 раза по 48 гр в борщ</t>
  </si>
  <si>
    <t>1 раз по 120 гр в харчо</t>
  </si>
  <si>
    <t>4 раза по 180 гр в вермишелевый</t>
  </si>
  <si>
    <t>2*72</t>
  </si>
  <si>
    <t>1*744</t>
  </si>
  <si>
    <t>1*780</t>
  </si>
  <si>
    <t>1*1020</t>
  </si>
  <si>
    <t>1*1080</t>
  </si>
  <si>
    <t>5*55</t>
  </si>
  <si>
    <t>1*684</t>
  </si>
  <si>
    <t>2*627</t>
  </si>
  <si>
    <t>3*605</t>
  </si>
  <si>
    <t>8*150</t>
  </si>
  <si>
    <t>8*200</t>
  </si>
  <si>
    <t>6*750по 3 пакета 250 гр на раз, 3 раза свинина и 3 раза говядина</t>
  </si>
  <si>
    <t>8*210</t>
  </si>
  <si>
    <t>тушенка на ужин (взять у Петрова)</t>
  </si>
  <si>
    <t xml:space="preserve"> + аптечка</t>
  </si>
  <si>
    <t>тушенка в суп (взять у Петрова)</t>
  </si>
  <si>
    <t>1 сухарь - половина отреза буханки черного</t>
  </si>
  <si>
    <t>в одной буханке примерно 12 отрезов, т.е. 24 сухаря.</t>
  </si>
  <si>
    <t>8 луковиц грамм по 120</t>
  </si>
  <si>
    <t>8 головок чеснока</t>
  </si>
  <si>
    <t>16 раз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</si>
</sst>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9"/>
      <name val="Courier New"/>
      <family val="3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0"/>
      <color indexed="15"/>
      <name val="Arial Cyr"/>
      <family val="0"/>
    </font>
    <font>
      <sz val="10"/>
      <color indexed="52"/>
      <name val="Arial Cyr"/>
      <family val="0"/>
    </font>
    <font>
      <sz val="10"/>
      <color indexed="48"/>
      <name val="Arial Cyr"/>
      <family val="0"/>
    </font>
    <font>
      <sz val="10"/>
      <color indexed="44"/>
      <name val="Arial Cyr"/>
      <family val="0"/>
    </font>
    <font>
      <sz val="10"/>
      <color indexed="20"/>
      <name val="Arial Cyr"/>
      <family val="0"/>
    </font>
    <font>
      <sz val="10"/>
      <color indexed="14"/>
      <name val="Arial Cyr"/>
      <family val="0"/>
    </font>
    <font>
      <sz val="10"/>
      <color indexed="54"/>
      <name val="Arial Cyr"/>
      <family val="0"/>
    </font>
    <font>
      <b/>
      <sz val="10"/>
      <color indexed="54"/>
      <name val="Arial Cyr"/>
      <family val="0"/>
    </font>
    <font>
      <sz val="10"/>
      <color indexed="51"/>
      <name val="Arial Cyr"/>
      <family val="0"/>
    </font>
    <font>
      <sz val="10"/>
      <color indexed="11"/>
      <name val="Arial Cyr"/>
      <family val="0"/>
    </font>
    <font>
      <b/>
      <sz val="10"/>
      <color indexed="10"/>
      <name val="Arial Cyr"/>
      <family val="0"/>
    </font>
    <font>
      <sz val="10"/>
      <color indexed="46"/>
      <name val="Arial Cyr"/>
      <family val="0"/>
    </font>
    <font>
      <b/>
      <sz val="10"/>
      <color indexed="46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" fontId="3" fillId="0" borderId="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2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" fontId="8" fillId="0" borderId="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/>
      <protection locked="0"/>
    </xf>
    <xf numFmtId="1" fontId="10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/>
      <protection locked="0"/>
    </xf>
    <xf numFmtId="0" fontId="11" fillId="0" borderId="2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" fontId="11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1" fontId="12" fillId="0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2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1" fontId="13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2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1" fontId="14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1" fontId="15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1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0" xfId="0" applyFont="1" applyFill="1" applyBorder="1" applyAlignment="1" applyProtection="1">
      <alignment/>
      <protection locked="0"/>
    </xf>
    <xf numFmtId="1" fontId="17" fillId="0" borderId="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>
      <alignment/>
    </xf>
    <xf numFmtId="1" fontId="17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 applyProtection="1">
      <alignment/>
      <protection locked="0"/>
    </xf>
    <xf numFmtId="1" fontId="17" fillId="0" borderId="15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1" fontId="19" fillId="0" borderId="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2" xfId="0" applyFont="1" applyFill="1" applyBorder="1" applyAlignment="1">
      <alignment horizontal="left"/>
    </xf>
    <xf numFmtId="1" fontId="20" fillId="0" borderId="1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2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1" fontId="20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 applyProtection="1">
      <alignment/>
      <protection locked="0"/>
    </xf>
    <xf numFmtId="1" fontId="20" fillId="0" borderId="15" xfId="0" applyNumberFormat="1" applyFont="1" applyFill="1" applyBorder="1" applyAlignment="1">
      <alignment/>
    </xf>
    <xf numFmtId="0" fontId="20" fillId="0" borderId="1" xfId="0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1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176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left"/>
    </xf>
    <xf numFmtId="0" fontId="22" fillId="0" borderId="2" xfId="0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1" fontId="22" fillId="0" borderId="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" fontId="2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11"/>
  <sheetViews>
    <sheetView tabSelected="1" zoomScale="80" zoomScaleNormal="80" zoomScaleSheetLayoutView="100" workbookViewId="0" topLeftCell="F4">
      <selection activeCell="J3" sqref="J3"/>
    </sheetView>
  </sheetViews>
  <sheetFormatPr defaultColWidth="9.00390625" defaultRowHeight="12.75"/>
  <cols>
    <col min="1" max="2" width="9.125" style="3" customWidth="1"/>
    <col min="3" max="3" width="27.625" style="14" bestFit="1" customWidth="1"/>
    <col min="4" max="5" width="9.375" style="81" customWidth="1"/>
    <col min="6" max="6" width="9.375" style="14" customWidth="1"/>
    <col min="7" max="7" width="9.375" style="81" customWidth="1"/>
    <col min="8" max="8" width="9.375" style="14" customWidth="1"/>
    <col min="9" max="9" width="6.125" style="2" customWidth="1"/>
    <col min="10" max="10" width="9.125" style="47" customWidth="1"/>
    <col min="11" max="11" width="16.75390625" style="35" customWidth="1"/>
    <col min="12" max="12" width="39.125" style="33" bestFit="1" customWidth="1"/>
    <col min="13" max="13" width="15.00390625" style="31" customWidth="1"/>
    <col min="14" max="14" width="14.625" style="3" customWidth="1"/>
    <col min="15" max="15" width="20.25390625" style="4" customWidth="1"/>
    <col min="16" max="16" width="19.25390625" style="4" customWidth="1"/>
    <col min="17" max="17" width="12.25390625" style="16" customWidth="1"/>
    <col min="18" max="18" width="12.25390625" style="4" customWidth="1"/>
    <col min="19" max="19" width="6.625" style="4" bestFit="1" customWidth="1"/>
    <col min="20" max="20" width="19.00390625" style="3" customWidth="1"/>
    <col min="21" max="21" width="9.375" style="3" customWidth="1"/>
    <col min="22" max="22" width="17.875" style="3" customWidth="1"/>
    <col min="23" max="23" width="12.00390625" style="3" customWidth="1"/>
    <col min="24" max="24" width="12.375" style="3" customWidth="1"/>
    <col min="25" max="25" width="11.625" style="3" customWidth="1"/>
    <col min="26" max="26" width="11.375" style="3" customWidth="1"/>
    <col min="27" max="16384" width="9.375" style="3" customWidth="1"/>
  </cols>
  <sheetData>
    <row r="1" spans="1:26" ht="16.5" thickBot="1">
      <c r="A1" s="3">
        <v>1</v>
      </c>
      <c r="C1" s="230" t="s">
        <v>110</v>
      </c>
      <c r="D1" s="231"/>
      <c r="E1" s="231"/>
      <c r="F1" s="231"/>
      <c r="G1" s="231"/>
      <c r="I1" s="2" t="s">
        <v>123</v>
      </c>
      <c r="J1" s="49" t="s">
        <v>124</v>
      </c>
      <c r="K1" s="36"/>
      <c r="L1" s="4" t="s">
        <v>82</v>
      </c>
      <c r="M1" s="16">
        <f>SUM(M2:M5)</f>
        <v>4920</v>
      </c>
      <c r="N1" s="45"/>
      <c r="O1" s="48"/>
      <c r="P1" s="4" t="s">
        <v>72</v>
      </c>
      <c r="Q1" s="16">
        <f>SUM(Q2:Q6)</f>
        <v>4840</v>
      </c>
      <c r="R1" s="37"/>
      <c r="W1" s="31"/>
      <c r="X1" s="4"/>
      <c r="Y1" s="4"/>
      <c r="Z1" s="4"/>
    </row>
    <row r="2" spans="1:24" ht="12.75">
      <c r="A2" s="3">
        <v>2</v>
      </c>
      <c r="C2" s="232" t="s">
        <v>40</v>
      </c>
      <c r="D2" s="233"/>
      <c r="E2" s="64" t="s">
        <v>41</v>
      </c>
      <c r="F2" s="65" t="s">
        <v>42</v>
      </c>
      <c r="G2" s="66" t="s">
        <v>43</v>
      </c>
      <c r="I2" s="21">
        <f>G3/12</f>
        <v>4824.333333333333</v>
      </c>
      <c r="J2" s="81">
        <f>SUM(M1,M8,M12,M21,M35,M43,M50,M57,Q24,Q16,Q8,Q1)</f>
        <v>57892</v>
      </c>
      <c r="L2" s="85" t="s">
        <v>3</v>
      </c>
      <c r="M2" s="86">
        <f>E15*F15</f>
        <v>1200</v>
      </c>
      <c r="N2" s="85" t="str">
        <f>H15</f>
        <v>4*300</v>
      </c>
      <c r="P2" s="95" t="s">
        <v>5</v>
      </c>
      <c r="Q2" s="96">
        <f>E19*F19</f>
        <v>960</v>
      </c>
      <c r="R2" s="97" t="str">
        <f>H19</f>
        <v>4*240</v>
      </c>
      <c r="S2" s="83"/>
      <c r="W2" s="50"/>
      <c r="X2" s="50"/>
    </row>
    <row r="3" spans="1:24" ht="15">
      <c r="A3" s="3">
        <v>3</v>
      </c>
      <c r="C3" s="67"/>
      <c r="D3" s="17">
        <f>D5+D28+D41+D68+D94</f>
        <v>600.9583333333333</v>
      </c>
      <c r="E3" s="18">
        <v>12</v>
      </c>
      <c r="F3" s="19">
        <v>8</v>
      </c>
      <c r="G3" s="20">
        <f>SUM(G7:G100)</f>
        <v>57892</v>
      </c>
      <c r="J3" s="49">
        <f>G3-J2</f>
        <v>0</v>
      </c>
      <c r="L3" s="92" t="s">
        <v>73</v>
      </c>
      <c r="M3" s="86">
        <f>G16</f>
        <v>1200</v>
      </c>
      <c r="N3" s="93" t="str">
        <f>H16</f>
        <v>4*300</v>
      </c>
      <c r="P3" s="95" t="s">
        <v>6</v>
      </c>
      <c r="Q3" s="96">
        <f>E20*F20</f>
        <v>960</v>
      </c>
      <c r="R3" s="97" t="str">
        <f>H20</f>
        <v>4*240</v>
      </c>
      <c r="W3" s="46"/>
      <c r="X3" s="46"/>
    </row>
    <row r="4" spans="1:24" ht="13.5" thickBot="1">
      <c r="A4" s="3">
        <v>4</v>
      </c>
      <c r="C4" s="22"/>
      <c r="D4" s="23" t="s">
        <v>44</v>
      </c>
      <c r="E4" s="23" t="s">
        <v>45</v>
      </c>
      <c r="F4" s="24" t="s">
        <v>46</v>
      </c>
      <c r="G4" s="25" t="s">
        <v>47</v>
      </c>
      <c r="H4" s="21"/>
      <c r="L4" s="87" t="s">
        <v>104</v>
      </c>
      <c r="M4" s="88">
        <f>G24</f>
        <v>1920</v>
      </c>
      <c r="N4" s="88" t="str">
        <f>H24</f>
        <v>8*240</v>
      </c>
      <c r="P4" s="95" t="s">
        <v>7</v>
      </c>
      <c r="Q4" s="96">
        <f>G22</f>
        <v>1320</v>
      </c>
      <c r="R4" s="102" t="str">
        <f>H22</f>
        <v>8*165</v>
      </c>
      <c r="S4" s="162"/>
      <c r="T4" s="4"/>
      <c r="W4" s="46"/>
      <c r="X4" s="46"/>
    </row>
    <row r="5" spans="1:24" ht="13.5" customHeight="1">
      <c r="A5" s="3">
        <v>5</v>
      </c>
      <c r="C5" s="26" t="s">
        <v>0</v>
      </c>
      <c r="D5" s="27">
        <f>SUM(G7:G26)/E3/(F$3)</f>
        <v>170.41666666666666</v>
      </c>
      <c r="E5" s="28"/>
      <c r="F5" s="29"/>
      <c r="G5" s="30"/>
      <c r="L5" s="87" t="s">
        <v>98</v>
      </c>
      <c r="M5" s="88">
        <f>G81</f>
        <v>600</v>
      </c>
      <c r="N5" s="88" t="str">
        <f>H81</f>
        <v>2*300</v>
      </c>
      <c r="P5" s="33" t="s">
        <v>108</v>
      </c>
      <c r="Q5" s="31">
        <v>1500</v>
      </c>
      <c r="R5" s="3"/>
      <c r="W5" s="46"/>
      <c r="X5" s="46"/>
    </row>
    <row r="6" spans="1:24" ht="12.75">
      <c r="A6" s="3">
        <v>6</v>
      </c>
      <c r="C6" s="8" t="s">
        <v>1</v>
      </c>
      <c r="D6" s="6"/>
      <c r="E6" s="6"/>
      <c r="F6" s="5"/>
      <c r="G6" s="7"/>
      <c r="H6" s="9"/>
      <c r="I6" s="47" t="s">
        <v>157</v>
      </c>
      <c r="P6" s="97" t="s">
        <v>116</v>
      </c>
      <c r="Q6" s="96">
        <v>100</v>
      </c>
      <c r="R6" s="97" t="s">
        <v>117</v>
      </c>
      <c r="W6" s="46"/>
      <c r="X6" s="46"/>
    </row>
    <row r="7" spans="1:24" ht="12.75">
      <c r="A7" s="3">
        <v>7</v>
      </c>
      <c r="B7" s="211" t="s">
        <v>112</v>
      </c>
      <c r="C7" s="129" t="s">
        <v>55</v>
      </c>
      <c r="D7" s="130">
        <v>57</v>
      </c>
      <c r="E7" s="130">
        <f>D7*$E$3</f>
        <v>684</v>
      </c>
      <c r="F7" s="131">
        <v>1</v>
      </c>
      <c r="G7" s="132">
        <f aca="true" t="shared" si="0" ref="G7:G12">F7*E7</f>
        <v>684</v>
      </c>
      <c r="H7" s="133" t="str">
        <f aca="true" t="shared" si="1" ref="H7:H12">CONCATENATE(F7,"*",ROUNDUP(E7,0))</f>
        <v>1*684</v>
      </c>
      <c r="I7" s="47" t="s">
        <v>158</v>
      </c>
      <c r="S7" s="16"/>
      <c r="X7" s="46"/>
    </row>
    <row r="8" spans="1:24" ht="12.75">
      <c r="A8" s="3">
        <v>8</v>
      </c>
      <c r="B8" s="211" t="s">
        <v>112</v>
      </c>
      <c r="C8" s="129" t="s">
        <v>56</v>
      </c>
      <c r="D8" s="130">
        <v>62</v>
      </c>
      <c r="E8" s="130">
        <f>D8*$E$3</f>
        <v>744</v>
      </c>
      <c r="F8" s="131">
        <v>1</v>
      </c>
      <c r="G8" s="132">
        <f t="shared" si="0"/>
        <v>744</v>
      </c>
      <c r="H8" s="133" t="str">
        <f t="shared" si="1"/>
        <v>1*744</v>
      </c>
      <c r="I8" s="21"/>
      <c r="K8" s="16"/>
      <c r="L8" s="4" t="s">
        <v>83</v>
      </c>
      <c r="M8" s="16">
        <f>SUM(M9:M10)</f>
        <v>4980</v>
      </c>
      <c r="N8" s="55"/>
      <c r="P8" s="4" t="s">
        <v>86</v>
      </c>
      <c r="Q8" s="16">
        <f>SUM(Q9:Q13)</f>
        <v>4724</v>
      </c>
      <c r="S8" s="16"/>
      <c r="W8" s="46"/>
      <c r="X8" s="46"/>
    </row>
    <row r="9" spans="1:24" ht="12.75">
      <c r="A9" s="3">
        <v>9</v>
      </c>
      <c r="B9" s="211" t="s">
        <v>112</v>
      </c>
      <c r="C9" s="129" t="s">
        <v>57</v>
      </c>
      <c r="D9" s="130">
        <v>57</v>
      </c>
      <c r="E9" s="130">
        <f>D9*$E$3</f>
        <v>684</v>
      </c>
      <c r="F9" s="131">
        <v>1</v>
      </c>
      <c r="G9" s="132">
        <f t="shared" si="0"/>
        <v>684</v>
      </c>
      <c r="H9" s="133" t="str">
        <f t="shared" si="1"/>
        <v>1*684</v>
      </c>
      <c r="I9" s="21"/>
      <c r="L9" s="152" t="s">
        <v>154</v>
      </c>
      <c r="M9" s="153">
        <f>G80</f>
        <v>4500</v>
      </c>
      <c r="O9" s="48"/>
      <c r="P9" s="163" t="str">
        <f>C31</f>
        <v>чернослив</v>
      </c>
      <c r="Q9" s="164">
        <f>G31</f>
        <v>960</v>
      </c>
      <c r="R9" s="165" t="str">
        <f>H31</f>
        <v>2*480</v>
      </c>
      <c r="S9" s="16"/>
      <c r="W9" s="46"/>
      <c r="X9" s="46"/>
    </row>
    <row r="10" spans="1:24" ht="12.75">
      <c r="A10" s="3">
        <v>10</v>
      </c>
      <c r="B10" s="211" t="s">
        <v>112</v>
      </c>
      <c r="C10" s="129" t="s">
        <v>59</v>
      </c>
      <c r="D10" s="130">
        <v>57</v>
      </c>
      <c r="E10" s="130">
        <f>D10*($E$3-1)</f>
        <v>627</v>
      </c>
      <c r="F10" s="131">
        <v>2</v>
      </c>
      <c r="G10" s="132">
        <f t="shared" si="0"/>
        <v>1254</v>
      </c>
      <c r="H10" s="133" t="str">
        <f t="shared" si="1"/>
        <v>2*627</v>
      </c>
      <c r="I10" s="21"/>
      <c r="L10" s="154" t="s">
        <v>39</v>
      </c>
      <c r="M10" s="153">
        <f>G98</f>
        <v>480</v>
      </c>
      <c r="O10" s="48"/>
      <c r="P10" s="163" t="str">
        <f>C32</f>
        <v>инжир</v>
      </c>
      <c r="Q10" s="164">
        <f>G32</f>
        <v>960</v>
      </c>
      <c r="R10" s="165" t="str">
        <f>H32</f>
        <v>2*480</v>
      </c>
      <c r="S10" s="16"/>
      <c r="W10" s="46"/>
      <c r="X10" s="46"/>
    </row>
    <row r="11" spans="1:24" ht="12.75">
      <c r="A11" s="3">
        <v>11</v>
      </c>
      <c r="B11" s="211" t="s">
        <v>112</v>
      </c>
      <c r="C11" s="129" t="s">
        <v>78</v>
      </c>
      <c r="D11" s="135">
        <v>55</v>
      </c>
      <c r="E11" s="130">
        <f>D11*($E$3-1)</f>
        <v>605</v>
      </c>
      <c r="F11" s="131">
        <v>3</v>
      </c>
      <c r="G11" s="132">
        <f t="shared" si="0"/>
        <v>1815</v>
      </c>
      <c r="H11" s="133" t="str">
        <f t="shared" si="1"/>
        <v>3*605</v>
      </c>
      <c r="I11" s="21"/>
      <c r="O11" s="48"/>
      <c r="P11" s="163" t="s">
        <v>62</v>
      </c>
      <c r="Q11" s="164">
        <f>G30</f>
        <v>960</v>
      </c>
      <c r="R11" s="165" t="str">
        <f>H30</f>
        <v>2*480</v>
      </c>
      <c r="T11" s="33"/>
      <c r="W11" s="46"/>
      <c r="X11" s="46"/>
    </row>
    <row r="12" spans="1:24" ht="12.75">
      <c r="A12" s="3">
        <v>12</v>
      </c>
      <c r="B12" s="210" t="s">
        <v>85</v>
      </c>
      <c r="C12" s="120" t="s">
        <v>63</v>
      </c>
      <c r="D12" s="119">
        <v>55</v>
      </c>
      <c r="E12" s="119">
        <f>D12*1</f>
        <v>55</v>
      </c>
      <c r="F12" s="121">
        <v>5</v>
      </c>
      <c r="G12" s="122">
        <f t="shared" si="0"/>
        <v>275</v>
      </c>
      <c r="H12" s="123" t="str">
        <f t="shared" si="1"/>
        <v>5*55</v>
      </c>
      <c r="I12" s="21"/>
      <c r="L12" s="16" t="s">
        <v>84</v>
      </c>
      <c r="M12" s="16">
        <f>SUM(M13:M18)</f>
        <v>4856</v>
      </c>
      <c r="O12" s="3"/>
      <c r="P12" s="165" t="s">
        <v>156</v>
      </c>
      <c r="Q12" s="164">
        <f>+G53</f>
        <v>1344</v>
      </c>
      <c r="R12" s="169" t="str">
        <f>H53</f>
        <v>по полпачки (от 330 гр) тушенки на раз (взять у Петрова)</v>
      </c>
      <c r="X12" s="46"/>
    </row>
    <row r="13" spans="1:24" ht="12.75">
      <c r="A13" s="3">
        <v>13</v>
      </c>
      <c r="B13" s="210"/>
      <c r="I13" s="21"/>
      <c r="L13" s="112" t="s">
        <v>80</v>
      </c>
      <c r="M13" s="113">
        <f>G96</f>
        <v>220</v>
      </c>
      <c r="N13" s="109"/>
      <c r="O13" s="3"/>
      <c r="P13" s="58" t="s">
        <v>108</v>
      </c>
      <c r="Q13" s="62">
        <v>500</v>
      </c>
      <c r="S13" s="16"/>
      <c r="X13" s="46"/>
    </row>
    <row r="14" spans="1:24" ht="12.75">
      <c r="A14" s="3">
        <v>14</v>
      </c>
      <c r="C14" s="8" t="s">
        <v>2</v>
      </c>
      <c r="D14" s="6"/>
      <c r="E14" s="6"/>
      <c r="F14" s="5"/>
      <c r="G14" s="7"/>
      <c r="H14" s="9"/>
      <c r="I14" s="21"/>
      <c r="L14" s="114" t="s">
        <v>109</v>
      </c>
      <c r="M14" s="115">
        <v>100</v>
      </c>
      <c r="N14" s="106" t="s">
        <v>161</v>
      </c>
      <c r="O14" s="3"/>
      <c r="R14" s="61"/>
      <c r="S14" s="16"/>
      <c r="X14" s="46"/>
    </row>
    <row r="15" spans="1:24" ht="12.75">
      <c r="A15" s="3">
        <v>15</v>
      </c>
      <c r="B15" s="212" t="s">
        <v>82</v>
      </c>
      <c r="C15" s="87" t="s">
        <v>3</v>
      </c>
      <c r="D15" s="88">
        <v>25</v>
      </c>
      <c r="E15" s="88">
        <f>D15*$E$3</f>
        <v>300</v>
      </c>
      <c r="F15" s="89">
        <v>4</v>
      </c>
      <c r="G15" s="90">
        <f>E15*F15</f>
        <v>1200</v>
      </c>
      <c r="H15" s="91" t="str">
        <f>CONCATENATE(F15,"*",ROUNDUP(E15,0))</f>
        <v>4*300</v>
      </c>
      <c r="I15" s="21"/>
      <c r="L15" s="116" t="s">
        <v>100</v>
      </c>
      <c r="M15" s="113">
        <f>G64</f>
        <v>900</v>
      </c>
      <c r="N15" s="117" t="str">
        <f>H64</f>
        <v>3*300</v>
      </c>
      <c r="O15" s="3"/>
      <c r="S15" s="16"/>
      <c r="X15" s="46"/>
    </row>
    <row r="16" spans="1:24" ht="12.75">
      <c r="A16" s="3">
        <v>16</v>
      </c>
      <c r="B16" s="212" t="s">
        <v>82</v>
      </c>
      <c r="C16" s="87" t="s">
        <v>73</v>
      </c>
      <c r="D16" s="88">
        <v>25</v>
      </c>
      <c r="E16" s="88">
        <f>D16*E$3</f>
        <v>300</v>
      </c>
      <c r="F16" s="89">
        <v>4</v>
      </c>
      <c r="G16" s="90">
        <f>E16*F16</f>
        <v>1200</v>
      </c>
      <c r="H16" s="91" t="str">
        <f>CONCATENATE(F16,"*",ROUNDUP(E16,0))</f>
        <v>4*300</v>
      </c>
      <c r="I16" s="21"/>
      <c r="L16" s="116" t="s">
        <v>99</v>
      </c>
      <c r="M16" s="113">
        <f>G63</f>
        <v>900</v>
      </c>
      <c r="N16" s="117" t="str">
        <f>H63</f>
        <v>3*300</v>
      </c>
      <c r="O16" s="3"/>
      <c r="P16" s="4" t="s">
        <v>71</v>
      </c>
      <c r="Q16" s="45">
        <f>SUM(Q17:Q21)</f>
        <v>3980</v>
      </c>
      <c r="R16" s="37" t="s">
        <v>155</v>
      </c>
      <c r="X16" s="46"/>
    </row>
    <row r="17" spans="1:24" ht="12.75">
      <c r="A17" s="3">
        <v>17</v>
      </c>
      <c r="C17" s="9"/>
      <c r="D17" s="70"/>
      <c r="E17" s="70"/>
      <c r="F17" s="9"/>
      <c r="G17" s="70"/>
      <c r="H17" s="9"/>
      <c r="I17" s="9"/>
      <c r="J17" s="53"/>
      <c r="L17" s="116" t="s">
        <v>101</v>
      </c>
      <c r="M17" s="113">
        <f>G65</f>
        <v>600</v>
      </c>
      <c r="N17" s="117" t="str">
        <f>H65</f>
        <v>2*300</v>
      </c>
      <c r="P17" s="170" t="s">
        <v>25</v>
      </c>
      <c r="Q17" s="171">
        <f>E36*F36</f>
        <v>540</v>
      </c>
      <c r="R17" s="172" t="str">
        <f>H36</f>
        <v>3*180</v>
      </c>
      <c r="X17" s="46"/>
    </row>
    <row r="18" spans="1:24" ht="12.75">
      <c r="A18" s="3">
        <v>18</v>
      </c>
      <c r="C18" s="8" t="s">
        <v>4</v>
      </c>
      <c r="D18" s="6"/>
      <c r="E18" s="6"/>
      <c r="F18" s="5"/>
      <c r="G18" s="7"/>
      <c r="H18" s="9"/>
      <c r="I18" s="33"/>
      <c r="L18" s="58" t="s">
        <v>108</v>
      </c>
      <c r="M18" s="62">
        <v>2136</v>
      </c>
      <c r="P18" s="170" t="s">
        <v>26</v>
      </c>
      <c r="Q18" s="171">
        <f>E37*F37</f>
        <v>540</v>
      </c>
      <c r="R18" s="172" t="str">
        <f>H37</f>
        <v>3*180</v>
      </c>
      <c r="X18" s="46"/>
    </row>
    <row r="19" spans="1:24" ht="12.75">
      <c r="A19" s="3">
        <v>19</v>
      </c>
      <c r="B19" s="213" t="s">
        <v>72</v>
      </c>
      <c r="C19" s="95" t="s">
        <v>5</v>
      </c>
      <c r="D19" s="98">
        <v>20</v>
      </c>
      <c r="E19" s="98">
        <f>D19*E$3</f>
        <v>240</v>
      </c>
      <c r="F19" s="99">
        <v>4</v>
      </c>
      <c r="G19" s="100">
        <f>E19*F19</f>
        <v>960</v>
      </c>
      <c r="H19" s="101" t="str">
        <f>CONCATENATE(F19,"*",ROUNDUP(E19,0))</f>
        <v>4*240</v>
      </c>
      <c r="I19" s="33"/>
      <c r="P19" s="170" t="s">
        <v>27</v>
      </c>
      <c r="Q19" s="171">
        <f>E38*F38</f>
        <v>360</v>
      </c>
      <c r="R19" s="172" t="str">
        <f>H38</f>
        <v>2*180</v>
      </c>
      <c r="X19" s="46"/>
    </row>
    <row r="20" spans="1:24" ht="13.5" thickBot="1">
      <c r="A20" s="3">
        <v>20</v>
      </c>
      <c r="B20" s="213" t="s">
        <v>72</v>
      </c>
      <c r="C20" s="95" t="s">
        <v>6</v>
      </c>
      <c r="D20" s="98">
        <v>20</v>
      </c>
      <c r="E20" s="98">
        <f>D20*E$3</f>
        <v>240</v>
      </c>
      <c r="F20" s="99">
        <v>4</v>
      </c>
      <c r="G20" s="100">
        <f>E20*F20</f>
        <v>960</v>
      </c>
      <c r="H20" s="101" t="str">
        <f>CONCATENATE(F20,"*",ROUNDUP(E20,0))</f>
        <v>4*240</v>
      </c>
      <c r="I20" s="21"/>
      <c r="P20" s="173" t="s">
        <v>28</v>
      </c>
      <c r="Q20" s="171">
        <f>E39*F39</f>
        <v>540</v>
      </c>
      <c r="R20" s="172" t="str">
        <f>H39</f>
        <v>3*180</v>
      </c>
      <c r="X20" s="46"/>
    </row>
    <row r="21" spans="1:26" ht="12.75">
      <c r="A21" s="3">
        <v>21</v>
      </c>
      <c r="B21" s="213"/>
      <c r="C21" s="9"/>
      <c r="D21" s="70"/>
      <c r="E21" s="70"/>
      <c r="F21" s="9"/>
      <c r="G21" s="70"/>
      <c r="H21" s="9"/>
      <c r="L21" s="4" t="s">
        <v>87</v>
      </c>
      <c r="M21" s="16">
        <f>SUM(M22:M33)</f>
        <v>4590</v>
      </c>
      <c r="N21" s="4"/>
      <c r="O21" s="50"/>
      <c r="P21" s="170" t="s">
        <v>81</v>
      </c>
      <c r="Q21" s="183">
        <f>G97</f>
        <v>2000</v>
      </c>
      <c r="Y21" s="50"/>
      <c r="Z21" s="50"/>
    </row>
    <row r="22" spans="1:14" ht="12.75">
      <c r="A22" s="3">
        <v>22</v>
      </c>
      <c r="B22" s="213" t="s">
        <v>72</v>
      </c>
      <c r="C22" s="95" t="s">
        <v>7</v>
      </c>
      <c r="D22" s="98">
        <v>15</v>
      </c>
      <c r="E22" s="98">
        <f>D22*($E$3-1)</f>
        <v>165</v>
      </c>
      <c r="F22" s="103">
        <f>F$3</f>
        <v>8</v>
      </c>
      <c r="G22" s="100">
        <f>E22*F22</f>
        <v>1320</v>
      </c>
      <c r="H22" s="101" t="str">
        <f>CONCATENATE(F22,"*",ROUNDUP(E22,0))</f>
        <v>8*165</v>
      </c>
      <c r="L22" s="196" t="str">
        <f>C43</f>
        <v>борщ</v>
      </c>
      <c r="M22" s="197">
        <f aca="true" t="shared" si="2" ref="M22:N25">G43</f>
        <v>540</v>
      </c>
      <c r="N22" s="198" t="str">
        <f t="shared" si="2"/>
        <v>по 3 пачки 60 гр на раз</v>
      </c>
    </row>
    <row r="23" spans="1:18" ht="12.75">
      <c r="A23" s="3">
        <v>23</v>
      </c>
      <c r="B23" s="210" t="s">
        <v>85</v>
      </c>
      <c r="C23" s="120" t="s">
        <v>75</v>
      </c>
      <c r="D23" s="119">
        <v>15</v>
      </c>
      <c r="E23" s="119">
        <f>D23*($E$3-1)</f>
        <v>165</v>
      </c>
      <c r="F23" s="124">
        <f>F$3</f>
        <v>8</v>
      </c>
      <c r="G23" s="122">
        <f>E23*F23</f>
        <v>1320</v>
      </c>
      <c r="H23" s="123" t="str">
        <f>CONCATENATE(F23,"*",ROUNDUP(E23,0))</f>
        <v>8*165</v>
      </c>
      <c r="L23" s="196" t="str">
        <f>C44</f>
        <v>вермишелевый мясной/куриный</v>
      </c>
      <c r="M23" s="197">
        <f t="shared" si="2"/>
        <v>360</v>
      </c>
      <c r="N23" s="198" t="str">
        <f t="shared" si="2"/>
        <v>по 3 пачки 60 гр на раз</v>
      </c>
      <c r="O23" s="35"/>
      <c r="P23" s="33"/>
      <c r="Q23" s="31"/>
      <c r="R23" s="3"/>
    </row>
    <row r="24" spans="1:18" ht="12.75">
      <c r="A24" s="3">
        <v>24</v>
      </c>
      <c r="B24" s="212" t="s">
        <v>82</v>
      </c>
      <c r="C24" s="87" t="s">
        <v>74</v>
      </c>
      <c r="D24" s="88">
        <v>20</v>
      </c>
      <c r="E24" s="88">
        <f>D24*$E$3</f>
        <v>240</v>
      </c>
      <c r="F24" s="89">
        <f>F$3</f>
        <v>8</v>
      </c>
      <c r="G24" s="90">
        <f>E24*F24</f>
        <v>1920</v>
      </c>
      <c r="H24" s="91" t="str">
        <f>CONCATENATE(F24,"*",ROUNDUP(E24,0))</f>
        <v>8*240</v>
      </c>
      <c r="L24" s="196" t="str">
        <f>C45</f>
        <v>грибной вермишелевый</v>
      </c>
      <c r="M24" s="197">
        <f t="shared" si="2"/>
        <v>360</v>
      </c>
      <c r="N24" s="198" t="str">
        <f t="shared" si="2"/>
        <v>по 3 пачки 60 гр на раз</v>
      </c>
      <c r="O24" s="35"/>
      <c r="P24" s="4" t="s">
        <v>111</v>
      </c>
      <c r="Q24" s="16">
        <f>SUM(Q25:Q34)</f>
        <v>4848</v>
      </c>
      <c r="R24" s="3"/>
    </row>
    <row r="25" spans="1:23" ht="12.75">
      <c r="A25" s="3">
        <v>25</v>
      </c>
      <c r="C25" s="68" t="s">
        <v>8</v>
      </c>
      <c r="D25" s="6">
        <v>11</v>
      </c>
      <c r="E25" s="6">
        <f>D25*(E$3-1)</f>
        <v>121</v>
      </c>
      <c r="F25" s="71">
        <f>F$3</f>
        <v>8</v>
      </c>
      <c r="G25" s="7">
        <f>E25*F25</f>
        <v>968</v>
      </c>
      <c r="H25" s="9"/>
      <c r="I25" s="21"/>
      <c r="L25" s="196" t="str">
        <f>C46</f>
        <v>харчо</v>
      </c>
      <c r="M25" s="197">
        <f t="shared" si="2"/>
        <v>180</v>
      </c>
      <c r="N25" s="198" t="str">
        <f t="shared" si="2"/>
        <v>по 3 пачки 60 гр на раз</v>
      </c>
      <c r="O25" s="184"/>
      <c r="P25" s="185" t="str">
        <f>C86</f>
        <v>чак-чак</v>
      </c>
      <c r="Q25" s="83">
        <f>G86</f>
        <v>360</v>
      </c>
      <c r="R25" s="186" t="str">
        <f>H86</f>
        <v>1*360</v>
      </c>
      <c r="W25" s="4"/>
    </row>
    <row r="26" spans="1:26" ht="13.5" thickBot="1">
      <c r="A26" s="3">
        <v>26</v>
      </c>
      <c r="C26" s="72" t="s">
        <v>9</v>
      </c>
      <c r="D26" s="73">
        <v>11</v>
      </c>
      <c r="E26" s="6">
        <f>D26*E$3</f>
        <v>132</v>
      </c>
      <c r="F26" s="71">
        <f>F$3</f>
        <v>8</v>
      </c>
      <c r="G26" s="7">
        <f>E26*F26</f>
        <v>1056</v>
      </c>
      <c r="H26" s="9"/>
      <c r="I26" s="21"/>
      <c r="L26" s="196" t="str">
        <f>C48</f>
        <v>сушёная морковь</v>
      </c>
      <c r="M26" s="197">
        <f>G48</f>
        <v>288</v>
      </c>
      <c r="N26" s="203" t="str">
        <f>H48</f>
        <v>8 раз по 36 гр в во все супы</v>
      </c>
      <c r="O26" s="187"/>
      <c r="P26" s="185" t="str">
        <f aca="true" t="shared" si="3" ref="P26:P32">C87</f>
        <v>халва</v>
      </c>
      <c r="Q26" s="83">
        <f aca="true" t="shared" si="4" ref="Q26:Q32">G87</f>
        <v>480</v>
      </c>
      <c r="R26" s="186" t="str">
        <f aca="true" t="shared" si="5" ref="R26:R32">H87</f>
        <v>1*480</v>
      </c>
      <c r="W26" s="4"/>
      <c r="Z26" s="37"/>
    </row>
    <row r="27" spans="1:26" ht="12.75">
      <c r="A27" s="3">
        <v>27</v>
      </c>
      <c r="C27" s="74"/>
      <c r="D27" s="75"/>
      <c r="E27" s="75"/>
      <c r="F27" s="76"/>
      <c r="G27" s="77"/>
      <c r="H27" s="9"/>
      <c r="I27" s="21"/>
      <c r="L27" s="196" t="str">
        <f>C49</f>
        <v>сушеная свекла</v>
      </c>
      <c r="M27" s="197">
        <f>G49</f>
        <v>144</v>
      </c>
      <c r="N27" s="203" t="str">
        <f>H49</f>
        <v>3 раза по 48 гр в борщ</v>
      </c>
      <c r="O27" s="184"/>
      <c r="P27" s="185" t="str">
        <f t="shared" si="3"/>
        <v>казинаки</v>
      </c>
      <c r="Q27" s="83">
        <f t="shared" si="4"/>
        <v>480</v>
      </c>
      <c r="R27" s="186" t="str">
        <f t="shared" si="5"/>
        <v>1*480</v>
      </c>
      <c r="W27" s="4"/>
      <c r="X27" s="4"/>
      <c r="Y27" s="4"/>
      <c r="Z27" s="4"/>
    </row>
    <row r="28" spans="1:23" ht="18">
      <c r="A28" s="3">
        <v>28</v>
      </c>
      <c r="C28" s="10" t="s">
        <v>20</v>
      </c>
      <c r="D28" s="11">
        <f>SUM(G30:G39)/$E$3/($F$3)</f>
        <v>60.625</v>
      </c>
      <c r="E28" s="12"/>
      <c r="F28" s="15"/>
      <c r="G28" s="13"/>
      <c r="I28" s="21"/>
      <c r="L28" s="196" t="str">
        <f>C47</f>
        <v>сушёная капуста</v>
      </c>
      <c r="M28" s="197">
        <f>G47</f>
        <v>144</v>
      </c>
      <c r="N28" s="203" t="str">
        <f>H47</f>
        <v>3 раза по 48 гр в борщ</v>
      </c>
      <c r="O28" s="184"/>
      <c r="P28" s="185" t="str">
        <f t="shared" si="3"/>
        <v>конфеты</v>
      </c>
      <c r="Q28" s="83">
        <f t="shared" si="4"/>
        <v>480</v>
      </c>
      <c r="R28" s="186" t="str">
        <f t="shared" si="5"/>
        <v>1*480</v>
      </c>
      <c r="W28" s="4"/>
    </row>
    <row r="29" spans="1:23" ht="12.75">
      <c r="A29" s="3">
        <v>29</v>
      </c>
      <c r="C29" s="8" t="s">
        <v>4</v>
      </c>
      <c r="D29" s="6"/>
      <c r="E29" s="6"/>
      <c r="F29" s="5"/>
      <c r="G29" s="7"/>
      <c r="H29" s="9"/>
      <c r="I29" s="21"/>
      <c r="L29" s="196" t="str">
        <f>C51</f>
        <v>рис в суп</v>
      </c>
      <c r="M29" s="197">
        <f>G51</f>
        <v>120</v>
      </c>
      <c r="N29" s="198" t="str">
        <f>H51</f>
        <v>1 раз по 120 гр в харчо</v>
      </c>
      <c r="O29" s="184"/>
      <c r="P29" s="185" t="str">
        <f t="shared" si="3"/>
        <v>печенье ужин</v>
      </c>
      <c r="Q29" s="83">
        <f t="shared" si="4"/>
        <v>360</v>
      </c>
      <c r="R29" s="186" t="str">
        <f t="shared" si="5"/>
        <v>1*360</v>
      </c>
      <c r="W29" s="4"/>
    </row>
    <row r="30" spans="1:23" ht="12.75">
      <c r="A30" s="3">
        <v>30</v>
      </c>
      <c r="B30" s="163" t="s">
        <v>86</v>
      </c>
      <c r="C30" s="163" t="s">
        <v>62</v>
      </c>
      <c r="D30" s="166">
        <v>40</v>
      </c>
      <c r="E30" s="166">
        <f>D30*E$3</f>
        <v>480</v>
      </c>
      <c r="F30" s="167">
        <v>2</v>
      </c>
      <c r="G30" s="168">
        <f>E30*F30</f>
        <v>960</v>
      </c>
      <c r="H30" s="169" t="str">
        <f>CONCATENATE(F30,"*",ROUNDUP(E30,0))</f>
        <v>2*480</v>
      </c>
      <c r="K30" s="50"/>
      <c r="L30" s="196" t="str">
        <f>C52</f>
        <v>вермишель в суп</v>
      </c>
      <c r="M30" s="197">
        <f>G52</f>
        <v>720</v>
      </c>
      <c r="N30" s="203" t="str">
        <f>H52</f>
        <v>4 раза по 180 гр в вермишелевый</v>
      </c>
      <c r="O30" s="184"/>
      <c r="P30" s="185" t="str">
        <f t="shared" si="3"/>
        <v>вафли</v>
      </c>
      <c r="Q30" s="83">
        <f t="shared" si="4"/>
        <v>360</v>
      </c>
      <c r="R30" s="186" t="str">
        <f t="shared" si="5"/>
        <v>1*360</v>
      </c>
      <c r="W30" s="4"/>
    </row>
    <row r="31" spans="1:23" ht="15" customHeight="1">
      <c r="A31" s="3">
        <v>31</v>
      </c>
      <c r="B31" s="163" t="s">
        <v>86</v>
      </c>
      <c r="C31" s="163" t="s">
        <v>22</v>
      </c>
      <c r="D31" s="166">
        <v>40</v>
      </c>
      <c r="E31" s="166">
        <f>D31*E$3</f>
        <v>480</v>
      </c>
      <c r="F31" s="167">
        <v>2</v>
      </c>
      <c r="G31" s="168">
        <f>E31*F31</f>
        <v>960</v>
      </c>
      <c r="H31" s="169" t="str">
        <f>CONCATENATE(F31,"*",ROUNDUP(E31,0))</f>
        <v>2*480</v>
      </c>
      <c r="K31" s="50"/>
      <c r="L31" s="204" t="s">
        <v>88</v>
      </c>
      <c r="M31" s="197">
        <f>G50</f>
        <v>144</v>
      </c>
      <c r="N31" s="198" t="str">
        <f>H50</f>
        <v>2*72</v>
      </c>
      <c r="O31" s="184"/>
      <c r="P31" s="185" t="str">
        <f t="shared" si="3"/>
        <v>мармелад</v>
      </c>
      <c r="Q31" s="83">
        <f t="shared" si="4"/>
        <v>480</v>
      </c>
      <c r="R31" s="186" t="str">
        <f t="shared" si="5"/>
        <v>1*480</v>
      </c>
      <c r="W31" s="33"/>
    </row>
    <row r="32" spans="1:18" ht="12.75">
      <c r="A32" s="3">
        <v>32</v>
      </c>
      <c r="B32" s="163" t="s">
        <v>86</v>
      </c>
      <c r="C32" s="163" t="s">
        <v>23</v>
      </c>
      <c r="D32" s="166">
        <v>40</v>
      </c>
      <c r="E32" s="166">
        <f>D32*E$3</f>
        <v>480</v>
      </c>
      <c r="F32" s="167">
        <v>2</v>
      </c>
      <c r="G32" s="168">
        <f>E32*F32</f>
        <v>960</v>
      </c>
      <c r="H32" s="169" t="str">
        <f>CONCATENATE(F32,"*",ROUNDUP(E32,0))</f>
        <v>2*480</v>
      </c>
      <c r="K32" s="205"/>
      <c r="L32" s="206" t="s">
        <v>102</v>
      </c>
      <c r="M32" s="207">
        <f>G33</f>
        <v>960</v>
      </c>
      <c r="N32" s="208" t="str">
        <f>H33</f>
        <v>2*480</v>
      </c>
      <c r="O32" s="184"/>
      <c r="P32" s="185" t="str">
        <f t="shared" si="3"/>
        <v>пряники</v>
      </c>
      <c r="Q32" s="83">
        <f t="shared" si="4"/>
        <v>480</v>
      </c>
      <c r="R32" s="186" t="str">
        <f t="shared" si="5"/>
        <v>1*480</v>
      </c>
    </row>
    <row r="33" spans="1:18" ht="12.75">
      <c r="A33" s="3">
        <v>33</v>
      </c>
      <c r="B33" s="204" t="s">
        <v>87</v>
      </c>
      <c r="C33" s="199" t="s">
        <v>102</v>
      </c>
      <c r="D33" s="209">
        <v>40</v>
      </c>
      <c r="E33" s="209">
        <f>D33*E$3</f>
        <v>480</v>
      </c>
      <c r="F33" s="201">
        <v>2</v>
      </c>
      <c r="G33" s="209">
        <f>E33*F33</f>
        <v>960</v>
      </c>
      <c r="H33" s="203" t="str">
        <f>CONCATENATE(F33,"*",ROUNDUP(E33,0))</f>
        <v>2*480</v>
      </c>
      <c r="K33" s="4">
        <v>3</v>
      </c>
      <c r="L33" s="33" t="s">
        <v>68</v>
      </c>
      <c r="M33" s="34">
        <f>E3*17.5*K33</f>
        <v>630</v>
      </c>
      <c r="N33" s="33" t="str">
        <f>CONCATENATE(K33," раза по 12 сухарей")</f>
        <v>3 раза по 12 сухарей</v>
      </c>
      <c r="O33" s="35"/>
      <c r="P33" s="82" t="s">
        <v>79</v>
      </c>
      <c r="Q33" s="188">
        <f>G95</f>
        <v>528</v>
      </c>
      <c r="R33" s="51"/>
    </row>
    <row r="34" spans="1:18" ht="12.75">
      <c r="A34" s="3">
        <v>34</v>
      </c>
      <c r="C34" s="68"/>
      <c r="D34" s="70"/>
      <c r="E34" s="70"/>
      <c r="F34" s="9"/>
      <c r="G34" s="70"/>
      <c r="H34" s="9"/>
      <c r="O34" s="35">
        <v>4</v>
      </c>
      <c r="P34" s="3" t="s">
        <v>68</v>
      </c>
      <c r="Q34" s="31">
        <f>E3*17.5*O34</f>
        <v>840</v>
      </c>
      <c r="R34" s="3" t="str">
        <f>CONCATENATE(O34," раза по 12 сухарей")</f>
        <v>4 раза по 12 сухарей</v>
      </c>
    </row>
    <row r="35" spans="1:13" ht="12.75">
      <c r="A35" s="3">
        <v>35</v>
      </c>
      <c r="C35" s="8" t="s">
        <v>24</v>
      </c>
      <c r="D35" s="6"/>
      <c r="E35" s="6"/>
      <c r="F35" s="5"/>
      <c r="G35" s="7"/>
      <c r="H35" s="5"/>
      <c r="L35" s="4" t="s">
        <v>85</v>
      </c>
      <c r="M35" s="16">
        <f>SUM(M36:M41)</f>
        <v>5219</v>
      </c>
    </row>
    <row r="36" spans="1:14" ht="12.75">
      <c r="A36" s="3">
        <v>36</v>
      </c>
      <c r="B36" s="214" t="s">
        <v>71</v>
      </c>
      <c r="C36" s="174" t="s">
        <v>25</v>
      </c>
      <c r="D36" s="175">
        <v>15</v>
      </c>
      <c r="E36" s="175">
        <f>D36*E$3</f>
        <v>180</v>
      </c>
      <c r="F36" s="176">
        <v>3</v>
      </c>
      <c r="G36" s="171">
        <f>F36*E36</f>
        <v>540</v>
      </c>
      <c r="H36" s="177" t="str">
        <f>CONCATENATE(F36,"*",ROUNDUP(E36,0))</f>
        <v>3*180</v>
      </c>
      <c r="L36" s="118" t="s">
        <v>96</v>
      </c>
      <c r="M36" s="119">
        <f>E74*F74</f>
        <v>744</v>
      </c>
      <c r="N36" s="118" t="str">
        <f>H74</f>
        <v>1*744</v>
      </c>
    </row>
    <row r="37" spans="1:14" ht="12.75">
      <c r="A37" s="3">
        <v>37</v>
      </c>
      <c r="B37" s="214" t="s">
        <v>71</v>
      </c>
      <c r="C37" s="174" t="s">
        <v>26</v>
      </c>
      <c r="D37" s="175">
        <v>15</v>
      </c>
      <c r="E37" s="175">
        <f>D37*E$3</f>
        <v>180</v>
      </c>
      <c r="F37" s="176">
        <v>3</v>
      </c>
      <c r="G37" s="171">
        <f>F37*E37</f>
        <v>540</v>
      </c>
      <c r="H37" s="177" t="str">
        <f>CONCATENATE(F37,"*",ROUNDUP(E37,0))</f>
        <v>3*180</v>
      </c>
      <c r="L37" s="118" t="s">
        <v>97</v>
      </c>
      <c r="M37" s="119">
        <f>E75*F75</f>
        <v>780</v>
      </c>
      <c r="N37" s="118" t="str">
        <f>H75</f>
        <v>1*780</v>
      </c>
    </row>
    <row r="38" spans="1:14" ht="12.75">
      <c r="A38" s="3">
        <v>38</v>
      </c>
      <c r="B38" s="214" t="s">
        <v>71</v>
      </c>
      <c r="C38" s="174" t="s">
        <v>27</v>
      </c>
      <c r="D38" s="175">
        <v>15</v>
      </c>
      <c r="E38" s="175">
        <f>D38*E$3</f>
        <v>180</v>
      </c>
      <c r="F38" s="176">
        <v>2</v>
      </c>
      <c r="G38" s="171">
        <f>F38*E38</f>
        <v>360</v>
      </c>
      <c r="H38" s="177" t="str">
        <f>CONCATENATE(F38,"*",ROUNDUP(E38,0))</f>
        <v>2*180</v>
      </c>
      <c r="L38" s="118" t="str">
        <f>C76</f>
        <v>кус-кус (начало)</v>
      </c>
      <c r="M38" s="119">
        <f>G76</f>
        <v>1020</v>
      </c>
      <c r="N38" s="119" t="str">
        <f>H76</f>
        <v>1*1020</v>
      </c>
    </row>
    <row r="39" spans="1:14" ht="13.5" thickBot="1">
      <c r="A39" s="3">
        <v>39</v>
      </c>
      <c r="B39" s="214" t="s">
        <v>71</v>
      </c>
      <c r="C39" s="178" t="s">
        <v>28</v>
      </c>
      <c r="D39" s="175">
        <v>15</v>
      </c>
      <c r="E39" s="179">
        <f>D39*E$3</f>
        <v>180</v>
      </c>
      <c r="F39" s="180">
        <v>3</v>
      </c>
      <c r="G39" s="181">
        <f>F39*E39</f>
        <v>540</v>
      </c>
      <c r="H39" s="177" t="str">
        <f>CONCATENATE(F39,"*",ROUNDUP(E39,0))</f>
        <v>3*180</v>
      </c>
      <c r="L39" s="118" t="str">
        <f>C77</f>
        <v>кус-кус (конец)</v>
      </c>
      <c r="M39" s="119">
        <f>G77</f>
        <v>1080</v>
      </c>
      <c r="N39" s="119" t="str">
        <f>H77</f>
        <v>1*1080</v>
      </c>
    </row>
    <row r="40" spans="1:14" ht="12.75">
      <c r="A40" s="3">
        <v>40</v>
      </c>
      <c r="C40" s="9"/>
      <c r="D40" s="70"/>
      <c r="E40" s="70"/>
      <c r="F40" s="9"/>
      <c r="G40" s="70"/>
      <c r="H40" s="9"/>
      <c r="L40" s="120" t="s">
        <v>75</v>
      </c>
      <c r="M40" s="119">
        <f>G23</f>
        <v>1320</v>
      </c>
      <c r="N40" s="42"/>
    </row>
    <row r="41" spans="1:14" ht="18">
      <c r="A41" s="3">
        <v>41</v>
      </c>
      <c r="C41" s="10" t="s">
        <v>10</v>
      </c>
      <c r="D41" s="11">
        <f>SUM(G43:G66)/$E$3/($F$3)</f>
        <v>142.91666666666666</v>
      </c>
      <c r="E41" s="12">
        <f>IF(F41=0,"",G41/F41)</f>
      </c>
      <c r="F41" s="15"/>
      <c r="G41" s="13"/>
      <c r="L41" s="120" t="s">
        <v>63</v>
      </c>
      <c r="M41" s="119">
        <f>G12</f>
        <v>275</v>
      </c>
      <c r="N41" s="125" t="str">
        <f>H12</f>
        <v>5*55</v>
      </c>
    </row>
    <row r="42" spans="1:8" ht="12.75">
      <c r="A42" s="3">
        <v>42</v>
      </c>
      <c r="C42" s="8" t="s">
        <v>11</v>
      </c>
      <c r="D42" s="6"/>
      <c r="E42" s="6">
        <f>IF(F42=0,"",G42/F42)</f>
      </c>
      <c r="F42" s="5"/>
      <c r="G42" s="7"/>
      <c r="H42" s="9"/>
    </row>
    <row r="43" spans="1:14" ht="12.75">
      <c r="A43" s="3">
        <v>43</v>
      </c>
      <c r="B43" s="204" t="s">
        <v>87</v>
      </c>
      <c r="C43" s="199" t="s">
        <v>12</v>
      </c>
      <c r="D43" s="200">
        <v>15</v>
      </c>
      <c r="E43" s="200">
        <f aca="true" t="shared" si="6" ref="E43:E53">D43*E$3</f>
        <v>180</v>
      </c>
      <c r="F43" s="201">
        <v>3</v>
      </c>
      <c r="G43" s="202">
        <f>F43*E43</f>
        <v>540</v>
      </c>
      <c r="H43" s="203" t="s">
        <v>118</v>
      </c>
      <c r="I43" s="56"/>
      <c r="L43" s="4" t="s">
        <v>114</v>
      </c>
      <c r="M43" s="16">
        <f>SUM(M44:M48)</f>
        <v>4884</v>
      </c>
      <c r="N43" s="54"/>
    </row>
    <row r="44" spans="1:14" ht="12.75">
      <c r="A44" s="3">
        <v>44</v>
      </c>
      <c r="B44" s="204" t="s">
        <v>87</v>
      </c>
      <c r="C44" s="199" t="s">
        <v>90</v>
      </c>
      <c r="D44" s="200">
        <v>15</v>
      </c>
      <c r="E44" s="200">
        <f t="shared" si="6"/>
        <v>180</v>
      </c>
      <c r="F44" s="201">
        <v>2</v>
      </c>
      <c r="G44" s="202">
        <f>F44*E44</f>
        <v>360</v>
      </c>
      <c r="H44" s="203" t="s">
        <v>118</v>
      </c>
      <c r="I44" s="56"/>
      <c r="L44" s="144" t="str">
        <f>C70</f>
        <v>макароны (начало)</v>
      </c>
      <c r="M44" s="145">
        <f>G70</f>
        <v>1020</v>
      </c>
      <c r="N44" s="145" t="str">
        <f>H70</f>
        <v>1*1020</v>
      </c>
    </row>
    <row r="45" spans="1:14" ht="12.75">
      <c r="A45" s="3">
        <v>45</v>
      </c>
      <c r="B45" s="204" t="s">
        <v>87</v>
      </c>
      <c r="C45" s="199" t="s">
        <v>89</v>
      </c>
      <c r="D45" s="200">
        <v>15</v>
      </c>
      <c r="E45" s="200">
        <f t="shared" si="6"/>
        <v>180</v>
      </c>
      <c r="F45" s="201">
        <v>2</v>
      </c>
      <c r="G45" s="202">
        <f>F45*E45</f>
        <v>360</v>
      </c>
      <c r="H45" s="203" t="s">
        <v>118</v>
      </c>
      <c r="I45" s="56"/>
      <c r="L45" s="144" t="str">
        <f>C71</f>
        <v>макароны (конец)</v>
      </c>
      <c r="M45" s="145">
        <f>G71</f>
        <v>1080</v>
      </c>
      <c r="N45" s="145" t="str">
        <f>H71</f>
        <v>1*1080</v>
      </c>
    </row>
    <row r="46" spans="1:14" ht="12.75">
      <c r="A46" s="3">
        <v>46</v>
      </c>
      <c r="B46" s="204" t="s">
        <v>87</v>
      </c>
      <c r="C46" s="199" t="s">
        <v>13</v>
      </c>
      <c r="D46" s="200">
        <v>15</v>
      </c>
      <c r="E46" s="200">
        <f t="shared" si="6"/>
        <v>180</v>
      </c>
      <c r="F46" s="201">
        <v>1</v>
      </c>
      <c r="G46" s="202">
        <f>F46*E46</f>
        <v>180</v>
      </c>
      <c r="H46" s="203" t="s">
        <v>118</v>
      </c>
      <c r="I46" s="56"/>
      <c r="L46" s="144" t="s">
        <v>93</v>
      </c>
      <c r="M46" s="151">
        <f>E72*F72</f>
        <v>744</v>
      </c>
      <c r="N46" s="144" t="str">
        <f>H72</f>
        <v>1*744</v>
      </c>
    </row>
    <row r="47" spans="1:14" ht="15.75" customHeight="1">
      <c r="A47" s="3">
        <v>47</v>
      </c>
      <c r="B47" s="204" t="s">
        <v>87</v>
      </c>
      <c r="C47" s="199" t="s">
        <v>14</v>
      </c>
      <c r="D47" s="200">
        <v>4</v>
      </c>
      <c r="E47" s="200">
        <f t="shared" si="6"/>
        <v>48</v>
      </c>
      <c r="F47" s="201">
        <f>F43</f>
        <v>3</v>
      </c>
      <c r="G47" s="202">
        <f aca="true" t="shared" si="7" ref="G47:G53">E47*F47</f>
        <v>144</v>
      </c>
      <c r="H47" s="204" t="str">
        <f>CONCATENATE(F47," раза по ",E47," гр в борщ")</f>
        <v>3 раза по 48 гр в борщ</v>
      </c>
      <c r="I47" s="56"/>
      <c r="L47" s="144" t="s">
        <v>94</v>
      </c>
      <c r="M47" s="151">
        <f>E73*F73</f>
        <v>780</v>
      </c>
      <c r="N47" s="144" t="str">
        <f>H73</f>
        <v>1*780</v>
      </c>
    </row>
    <row r="48" spans="1:17" ht="12.75">
      <c r="A48" s="3">
        <v>48</v>
      </c>
      <c r="B48" s="204" t="s">
        <v>87</v>
      </c>
      <c r="C48" s="199" t="s">
        <v>15</v>
      </c>
      <c r="D48" s="200">
        <v>3</v>
      </c>
      <c r="E48" s="200">
        <f t="shared" si="6"/>
        <v>36</v>
      </c>
      <c r="F48" s="201">
        <f>F3</f>
        <v>8</v>
      </c>
      <c r="G48" s="202">
        <f t="shared" si="7"/>
        <v>288</v>
      </c>
      <c r="H48" s="204" t="str">
        <f>CONCATENATE(F48," раз по ",E48," гр в во все супы")</f>
        <v>8 раз по 36 гр в во все супы</v>
      </c>
      <c r="I48" s="56"/>
      <c r="K48" s="4">
        <v>6</v>
      </c>
      <c r="L48" s="33" t="s">
        <v>77</v>
      </c>
      <c r="M48" s="52">
        <f>E3*17.5*K48</f>
        <v>1260</v>
      </c>
      <c r="N48" s="33" t="str">
        <f>CONCATENATE(K48," раз по 12 сухарей")</f>
        <v>6 раз по 12 сухарей</v>
      </c>
      <c r="P48" s="59"/>
      <c r="Q48" s="60"/>
    </row>
    <row r="49" spans="1:9" ht="12.75">
      <c r="A49" s="3">
        <v>49</v>
      </c>
      <c r="B49" s="204" t="s">
        <v>87</v>
      </c>
      <c r="C49" s="199" t="s">
        <v>51</v>
      </c>
      <c r="D49" s="200">
        <v>4</v>
      </c>
      <c r="E49" s="200">
        <f t="shared" si="6"/>
        <v>48</v>
      </c>
      <c r="F49" s="201">
        <f>F43</f>
        <v>3</v>
      </c>
      <c r="G49" s="202">
        <f t="shared" si="7"/>
        <v>144</v>
      </c>
      <c r="H49" s="204" t="str">
        <f>CONCATENATE(F49," раза по ",E49," гр в борщ")</f>
        <v>3 раза по 48 гр в борщ</v>
      </c>
      <c r="I49" s="56"/>
    </row>
    <row r="50" spans="1:14" ht="12.75">
      <c r="A50" s="3">
        <v>50</v>
      </c>
      <c r="B50" s="204" t="s">
        <v>87</v>
      </c>
      <c r="C50" s="196" t="s">
        <v>105</v>
      </c>
      <c r="D50" s="200">
        <v>6</v>
      </c>
      <c r="E50" s="200">
        <f t="shared" si="6"/>
        <v>72</v>
      </c>
      <c r="F50" s="201">
        <f>F45</f>
        <v>2</v>
      </c>
      <c r="G50" s="202">
        <f t="shared" si="7"/>
        <v>144</v>
      </c>
      <c r="H50" s="203" t="str">
        <f>CONCATENATE(F50,"*",E50)</f>
        <v>2*72</v>
      </c>
      <c r="I50" s="56"/>
      <c r="K50" s="4"/>
      <c r="L50" s="4" t="s">
        <v>113</v>
      </c>
      <c r="M50" s="16">
        <f>SUM(M51:M55)</f>
        <v>4870</v>
      </c>
      <c r="N50" s="4"/>
    </row>
    <row r="51" spans="1:14" ht="12.75">
      <c r="A51" s="3">
        <v>51</v>
      </c>
      <c r="B51" s="204" t="s">
        <v>87</v>
      </c>
      <c r="C51" s="199" t="s">
        <v>52</v>
      </c>
      <c r="D51" s="200">
        <v>10</v>
      </c>
      <c r="E51" s="200">
        <f t="shared" si="6"/>
        <v>120</v>
      </c>
      <c r="F51" s="201">
        <f>F46</f>
        <v>1</v>
      </c>
      <c r="G51" s="202">
        <f t="shared" si="7"/>
        <v>120</v>
      </c>
      <c r="H51" s="204" t="str">
        <f>CONCATENATE(F51," раз по ",E51," гр в харчо")</f>
        <v>1 раз по 120 гр в харчо</v>
      </c>
      <c r="I51" s="56"/>
      <c r="K51" s="35">
        <v>3</v>
      </c>
      <c r="L51" s="3" t="s">
        <v>68</v>
      </c>
      <c r="M51" s="31">
        <f>17.5*$E$3*K51</f>
        <v>630</v>
      </c>
      <c r="N51" s="3" t="str">
        <f>CONCATENATE(K51," раза по 12 сухарей")</f>
        <v>3 раза по 12 сухарей</v>
      </c>
    </row>
    <row r="52" spans="1:17" ht="12.75">
      <c r="A52" s="3">
        <v>52</v>
      </c>
      <c r="B52" s="204" t="s">
        <v>87</v>
      </c>
      <c r="C52" s="199" t="s">
        <v>16</v>
      </c>
      <c r="D52" s="200">
        <v>15</v>
      </c>
      <c r="E52" s="200">
        <f t="shared" si="6"/>
        <v>180</v>
      </c>
      <c r="F52" s="201">
        <f>F44+F45</f>
        <v>4</v>
      </c>
      <c r="G52" s="202">
        <f t="shared" si="7"/>
        <v>720</v>
      </c>
      <c r="H52" s="204" t="str">
        <f>CONCATENATE(F52," раза по ",E52," гр в вермишелевый")</f>
        <v>4 раза по 180 гр в вермишелевый</v>
      </c>
      <c r="I52" s="56"/>
      <c r="L52" s="136" t="s">
        <v>19</v>
      </c>
      <c r="M52" s="137">
        <f>G60</f>
        <v>1200</v>
      </c>
      <c r="N52" s="136" t="str">
        <f>H60</f>
        <v>8*150</v>
      </c>
      <c r="P52" s="33"/>
      <c r="Q52" s="31"/>
    </row>
    <row r="53" spans="1:17" ht="12.75">
      <c r="A53" s="3">
        <v>53</v>
      </c>
      <c r="B53" s="163" t="s">
        <v>86</v>
      </c>
      <c r="C53" s="163" t="s">
        <v>115</v>
      </c>
      <c r="D53" s="166">
        <v>14</v>
      </c>
      <c r="E53" s="166">
        <f t="shared" si="6"/>
        <v>168</v>
      </c>
      <c r="F53" s="167">
        <f>F3</f>
        <v>8</v>
      </c>
      <c r="G53" s="168">
        <f t="shared" si="7"/>
        <v>1344</v>
      </c>
      <c r="H53" s="169" t="s">
        <v>119</v>
      </c>
      <c r="K53" s="4"/>
      <c r="L53" s="138" t="s">
        <v>48</v>
      </c>
      <c r="M53" s="139">
        <f>G61</f>
        <v>1600</v>
      </c>
      <c r="N53" s="138" t="str">
        <f>H61</f>
        <v>8*200</v>
      </c>
      <c r="P53" s="63"/>
      <c r="Q53" s="84"/>
    </row>
    <row r="54" spans="1:17" ht="12.75">
      <c r="A54" s="3">
        <v>54</v>
      </c>
      <c r="C54" s="9"/>
      <c r="D54" s="6"/>
      <c r="E54" s="6"/>
      <c r="F54" s="69"/>
      <c r="G54" s="7"/>
      <c r="H54" s="9"/>
      <c r="K54" s="50"/>
      <c r="L54" s="138" t="s">
        <v>106</v>
      </c>
      <c r="M54" s="139">
        <f>G56</f>
        <v>960</v>
      </c>
      <c r="N54" s="138" t="s">
        <v>159</v>
      </c>
      <c r="P54" s="33"/>
      <c r="Q54" s="31"/>
    </row>
    <row r="55" spans="1:14" ht="12.75">
      <c r="A55" s="3">
        <v>55</v>
      </c>
      <c r="C55" s="41" t="s">
        <v>17</v>
      </c>
      <c r="D55" s="42">
        <v>17.5</v>
      </c>
      <c r="E55" s="42">
        <f>D55*E$3</f>
        <v>210</v>
      </c>
      <c r="F55" s="57">
        <f>F3</f>
        <v>8</v>
      </c>
      <c r="G55" s="44">
        <f>E55*F55</f>
        <v>1680</v>
      </c>
      <c r="H55" s="9"/>
      <c r="K55" s="50"/>
      <c r="L55" s="138" t="s">
        <v>107</v>
      </c>
      <c r="M55" s="139">
        <f>G57</f>
        <v>480</v>
      </c>
      <c r="N55" s="138" t="s">
        <v>160</v>
      </c>
    </row>
    <row r="56" spans="1:14" ht="12.75">
      <c r="A56" s="3">
        <v>56</v>
      </c>
      <c r="B56" s="140" t="s">
        <v>113</v>
      </c>
      <c r="C56" s="140" t="s">
        <v>50</v>
      </c>
      <c r="D56" s="139">
        <v>12</v>
      </c>
      <c r="E56" s="139">
        <f>D56*($E$3-2)</f>
        <v>120</v>
      </c>
      <c r="F56" s="141">
        <f>F3</f>
        <v>8</v>
      </c>
      <c r="G56" s="142">
        <f>E56*F56</f>
        <v>960</v>
      </c>
      <c r="H56" s="5"/>
      <c r="K56" s="4"/>
      <c r="L56" s="59"/>
      <c r="M56" s="62"/>
      <c r="N56" s="4"/>
    </row>
    <row r="57" spans="1:14" ht="12.75">
      <c r="A57" s="3">
        <v>57</v>
      </c>
      <c r="B57" s="140" t="s">
        <v>113</v>
      </c>
      <c r="C57" s="140" t="s">
        <v>49</v>
      </c>
      <c r="D57" s="139">
        <v>6</v>
      </c>
      <c r="E57" s="139">
        <f>D57*($E$3-2)</f>
        <v>60</v>
      </c>
      <c r="F57" s="141">
        <f>F3</f>
        <v>8</v>
      </c>
      <c r="G57" s="142">
        <f>E57*F57</f>
        <v>480</v>
      </c>
      <c r="H57" s="5"/>
      <c r="L57" s="4" t="s">
        <v>112</v>
      </c>
      <c r="M57" s="16">
        <f>SUM(M58:M62)</f>
        <v>5181</v>
      </c>
      <c r="N57" s="4"/>
    </row>
    <row r="58" spans="1:14" ht="12.75">
      <c r="A58" s="3">
        <v>58</v>
      </c>
      <c r="C58" s="5"/>
      <c r="D58" s="9"/>
      <c r="E58" s="79"/>
      <c r="F58" s="69"/>
      <c r="G58" s="5"/>
      <c r="H58" s="9"/>
      <c r="I58" s="56"/>
      <c r="L58" s="126" t="s">
        <v>91</v>
      </c>
      <c r="M58" s="127">
        <f>G7</f>
        <v>684</v>
      </c>
      <c r="N58" s="128" t="str">
        <f>H7</f>
        <v>1*684</v>
      </c>
    </row>
    <row r="59" spans="1:14" ht="12.75">
      <c r="A59" s="3">
        <v>59</v>
      </c>
      <c r="C59" s="8" t="s">
        <v>18</v>
      </c>
      <c r="D59" s="6"/>
      <c r="E59" s="6"/>
      <c r="F59" s="5"/>
      <c r="G59" s="7"/>
      <c r="H59" s="9"/>
      <c r="L59" s="126" t="s">
        <v>92</v>
      </c>
      <c r="M59" s="127">
        <f>G8</f>
        <v>744</v>
      </c>
      <c r="N59" s="128" t="str">
        <f>H8</f>
        <v>1*744</v>
      </c>
    </row>
    <row r="60" spans="1:14" ht="12.75">
      <c r="A60" s="3">
        <v>60</v>
      </c>
      <c r="B60" s="140" t="s">
        <v>113</v>
      </c>
      <c r="C60" s="140" t="s">
        <v>19</v>
      </c>
      <c r="D60" s="139">
        <v>15</v>
      </c>
      <c r="E60" s="139">
        <f>D60*($E$3-2)</f>
        <v>150</v>
      </c>
      <c r="F60" s="141">
        <f>F3</f>
        <v>8</v>
      </c>
      <c r="G60" s="142">
        <f>E60*F60</f>
        <v>1200</v>
      </c>
      <c r="H60" s="143" t="str">
        <f>CONCATENATE(F60,"*",ROUNDUP(E60,0))</f>
        <v>8*150</v>
      </c>
      <c r="L60" s="129" t="str">
        <f>C10</f>
        <v>пшено (начало)</v>
      </c>
      <c r="M60" s="127">
        <f>G10</f>
        <v>1254</v>
      </c>
      <c r="N60" s="134" t="str">
        <f>H10</f>
        <v>2*627</v>
      </c>
    </row>
    <row r="61" spans="1:14" ht="12.75">
      <c r="A61" s="3">
        <v>61</v>
      </c>
      <c r="B61" s="140" t="s">
        <v>113</v>
      </c>
      <c r="C61" s="140" t="s">
        <v>48</v>
      </c>
      <c r="D61" s="139">
        <v>20</v>
      </c>
      <c r="E61" s="139">
        <f>D61*($E$3-2)</f>
        <v>200</v>
      </c>
      <c r="F61" s="141">
        <f>F3</f>
        <v>8</v>
      </c>
      <c r="G61" s="142">
        <f>E61*F61</f>
        <v>1600</v>
      </c>
      <c r="H61" s="143" t="str">
        <f>CONCATENATE(F61,"*",ROUNDUP(E61,0))</f>
        <v>8*200</v>
      </c>
      <c r="L61" s="129" t="str">
        <f>C11</f>
        <v>геркулес</v>
      </c>
      <c r="M61" s="127">
        <f>G11</f>
        <v>1815</v>
      </c>
      <c r="N61" s="134" t="str">
        <f>H11</f>
        <v>3*605</v>
      </c>
    </row>
    <row r="62" spans="1:14" ht="12.75">
      <c r="A62" s="3">
        <v>62</v>
      </c>
      <c r="C62" s="68"/>
      <c r="D62" s="6"/>
      <c r="E62" s="6"/>
      <c r="F62" s="69"/>
      <c r="G62" s="7"/>
      <c r="H62" s="9"/>
      <c r="L62" s="126" t="s">
        <v>95</v>
      </c>
      <c r="M62" s="130">
        <f>G9</f>
        <v>684</v>
      </c>
      <c r="N62" s="126" t="str">
        <f>H9</f>
        <v>1*684</v>
      </c>
    </row>
    <row r="63" spans="1:8" ht="12.75">
      <c r="A63" s="3">
        <v>63</v>
      </c>
      <c r="B63" s="215" t="s">
        <v>84</v>
      </c>
      <c r="C63" s="104" t="s">
        <v>60</v>
      </c>
      <c r="D63" s="106">
        <v>25</v>
      </c>
      <c r="E63" s="106">
        <f>D63*E$3</f>
        <v>300</v>
      </c>
      <c r="F63" s="107">
        <v>3</v>
      </c>
      <c r="G63" s="108">
        <f>F63*E63</f>
        <v>900</v>
      </c>
      <c r="H63" s="111" t="str">
        <f>CONCATENATE(F63,"*",ROUNDUP(E63,0))</f>
        <v>3*300</v>
      </c>
    </row>
    <row r="64" spans="1:9" ht="12.75">
      <c r="A64" s="3">
        <v>64</v>
      </c>
      <c r="B64" s="215" t="s">
        <v>84</v>
      </c>
      <c r="C64" s="104" t="s">
        <v>61</v>
      </c>
      <c r="D64" s="106">
        <v>25</v>
      </c>
      <c r="E64" s="106">
        <f>D64*E$3</f>
        <v>300</v>
      </c>
      <c r="F64" s="107">
        <v>3</v>
      </c>
      <c r="G64" s="108">
        <f>F64*E64</f>
        <v>900</v>
      </c>
      <c r="H64" s="111" t="str">
        <f>CONCATENATE(F64,"*",ROUNDUP(E64,0))</f>
        <v>3*300</v>
      </c>
      <c r="I64" s="21"/>
    </row>
    <row r="65" spans="1:9" ht="12.75">
      <c r="A65" s="3">
        <v>65</v>
      </c>
      <c r="B65" s="215" t="s">
        <v>84</v>
      </c>
      <c r="C65" s="104" t="s">
        <v>21</v>
      </c>
      <c r="D65" s="106">
        <v>25</v>
      </c>
      <c r="E65" s="106">
        <f>D65*E$3</f>
        <v>300</v>
      </c>
      <c r="F65" s="107">
        <v>2</v>
      </c>
      <c r="G65" s="108">
        <f>E65*F65</f>
        <v>600</v>
      </c>
      <c r="H65" s="111" t="str">
        <f>CONCATENATE(F65,"*",ROUNDUP(E65,0))</f>
        <v>2*300</v>
      </c>
      <c r="I65" s="21"/>
    </row>
    <row r="66" spans="1:9" ht="13.5" thickBot="1">
      <c r="A66" s="3">
        <v>66</v>
      </c>
      <c r="C66" s="72" t="s">
        <v>30</v>
      </c>
      <c r="D66" s="73">
        <v>11</v>
      </c>
      <c r="E66" s="6">
        <f>D66*$E$3</f>
        <v>132</v>
      </c>
      <c r="F66" s="78">
        <f>F3</f>
        <v>8</v>
      </c>
      <c r="G66" s="7">
        <f>F66*E66</f>
        <v>1056</v>
      </c>
      <c r="H66" s="9"/>
      <c r="I66" s="21"/>
    </row>
    <row r="67" spans="1:9" ht="12.75">
      <c r="A67" s="3">
        <v>67</v>
      </c>
      <c r="C67" s="74"/>
      <c r="D67" s="75"/>
      <c r="E67" s="75"/>
      <c r="F67" s="76"/>
      <c r="G67" s="77"/>
      <c r="H67" s="9"/>
      <c r="I67" s="21"/>
    </row>
    <row r="68" spans="1:9" ht="18">
      <c r="A68" s="3">
        <v>68</v>
      </c>
      <c r="C68" s="10" t="s">
        <v>31</v>
      </c>
      <c r="D68" s="11">
        <f>SUM(G70:G93)/$E$3/($F$3)</f>
        <v>193.375</v>
      </c>
      <c r="E68" s="12"/>
      <c r="F68" s="15"/>
      <c r="G68" s="13"/>
      <c r="H68" s="15"/>
      <c r="I68" s="21"/>
    </row>
    <row r="69" spans="1:9" ht="12.75">
      <c r="A69" s="3">
        <v>69</v>
      </c>
      <c r="C69" s="8" t="s">
        <v>32</v>
      </c>
      <c r="D69" s="6"/>
      <c r="E69" s="6"/>
      <c r="F69" s="5"/>
      <c r="G69" s="7"/>
      <c r="H69" s="9"/>
      <c r="I69" s="21"/>
    </row>
    <row r="70" spans="1:9" ht="12.75">
      <c r="A70" s="3">
        <v>70</v>
      </c>
      <c r="B70" s="216" t="s">
        <v>114</v>
      </c>
      <c r="C70" s="146" t="s">
        <v>54</v>
      </c>
      <c r="D70" s="145">
        <v>85</v>
      </c>
      <c r="E70" s="145">
        <f aca="true" t="shared" si="8" ref="E70:E77">D70*(E$3)</f>
        <v>1020</v>
      </c>
      <c r="F70" s="144">
        <v>1</v>
      </c>
      <c r="G70" s="147">
        <f aca="true" t="shared" si="9" ref="G70:G77">E70*F70</f>
        <v>1020</v>
      </c>
      <c r="H70" s="148" t="str">
        <f aca="true" t="shared" si="10" ref="H70:H77">CONCATENATE(F70,"*",ROUNDUP(E70,0))</f>
        <v>1*1020</v>
      </c>
      <c r="I70" s="21"/>
    </row>
    <row r="71" spans="1:10" ht="12.75">
      <c r="A71" s="3">
        <v>71</v>
      </c>
      <c r="B71" s="216" t="s">
        <v>114</v>
      </c>
      <c r="C71" s="149" t="s">
        <v>53</v>
      </c>
      <c r="D71" s="145">
        <v>90</v>
      </c>
      <c r="E71" s="145">
        <f t="shared" si="8"/>
        <v>1080</v>
      </c>
      <c r="F71" s="150">
        <v>1</v>
      </c>
      <c r="G71" s="147">
        <f t="shared" si="9"/>
        <v>1080</v>
      </c>
      <c r="H71" s="148" t="str">
        <f t="shared" si="10"/>
        <v>1*1080</v>
      </c>
      <c r="J71" s="3"/>
    </row>
    <row r="72" spans="1:8" ht="12.75">
      <c r="A72" s="3">
        <v>72</v>
      </c>
      <c r="B72" s="216" t="s">
        <v>114</v>
      </c>
      <c r="C72" s="149" t="s">
        <v>55</v>
      </c>
      <c r="D72" s="145">
        <v>62</v>
      </c>
      <c r="E72" s="145">
        <f t="shared" si="8"/>
        <v>744</v>
      </c>
      <c r="F72" s="150">
        <v>1</v>
      </c>
      <c r="G72" s="147">
        <f t="shared" si="9"/>
        <v>744</v>
      </c>
      <c r="H72" s="148" t="str">
        <f t="shared" si="10"/>
        <v>1*744</v>
      </c>
    </row>
    <row r="73" spans="1:8" ht="12.75">
      <c r="A73" s="3">
        <v>73</v>
      </c>
      <c r="B73" s="216" t="s">
        <v>114</v>
      </c>
      <c r="C73" s="149" t="s">
        <v>56</v>
      </c>
      <c r="D73" s="145">
        <v>65</v>
      </c>
      <c r="E73" s="145">
        <f t="shared" si="8"/>
        <v>780</v>
      </c>
      <c r="F73" s="150">
        <v>1</v>
      </c>
      <c r="G73" s="147">
        <f t="shared" si="9"/>
        <v>780</v>
      </c>
      <c r="H73" s="148" t="str">
        <f t="shared" si="10"/>
        <v>1*780</v>
      </c>
    </row>
    <row r="74" spans="1:8" ht="12.75">
      <c r="A74" s="3">
        <v>74</v>
      </c>
      <c r="B74" s="120" t="s">
        <v>85</v>
      </c>
      <c r="C74" s="120" t="s">
        <v>57</v>
      </c>
      <c r="D74" s="119">
        <v>62</v>
      </c>
      <c r="E74" s="119">
        <f t="shared" si="8"/>
        <v>744</v>
      </c>
      <c r="F74" s="121">
        <v>1</v>
      </c>
      <c r="G74" s="122">
        <f t="shared" si="9"/>
        <v>744</v>
      </c>
      <c r="H74" s="123" t="str">
        <f t="shared" si="10"/>
        <v>1*744</v>
      </c>
    </row>
    <row r="75" spans="1:8" ht="12.75">
      <c r="A75" s="3">
        <v>75</v>
      </c>
      <c r="B75" s="120" t="s">
        <v>85</v>
      </c>
      <c r="C75" s="120" t="s">
        <v>58</v>
      </c>
      <c r="D75" s="119">
        <v>65</v>
      </c>
      <c r="E75" s="119">
        <f t="shared" si="8"/>
        <v>780</v>
      </c>
      <c r="F75" s="121">
        <v>1</v>
      </c>
      <c r="G75" s="122">
        <f t="shared" si="9"/>
        <v>780</v>
      </c>
      <c r="H75" s="123" t="str">
        <f t="shared" si="10"/>
        <v>1*780</v>
      </c>
    </row>
    <row r="76" spans="1:8" ht="12.75">
      <c r="A76" s="3">
        <v>76</v>
      </c>
      <c r="B76" s="120" t="s">
        <v>85</v>
      </c>
      <c r="C76" s="120" t="s">
        <v>69</v>
      </c>
      <c r="D76" s="119">
        <v>85</v>
      </c>
      <c r="E76" s="119">
        <f t="shared" si="8"/>
        <v>1020</v>
      </c>
      <c r="F76" s="121">
        <v>1</v>
      </c>
      <c r="G76" s="122">
        <f t="shared" si="9"/>
        <v>1020</v>
      </c>
      <c r="H76" s="123" t="str">
        <f t="shared" si="10"/>
        <v>1*1020</v>
      </c>
    </row>
    <row r="77" spans="1:8" ht="15.75" customHeight="1">
      <c r="A77" s="3">
        <v>77</v>
      </c>
      <c r="B77" s="120" t="s">
        <v>85</v>
      </c>
      <c r="C77" s="120" t="s">
        <v>70</v>
      </c>
      <c r="D77" s="119">
        <v>90</v>
      </c>
      <c r="E77" s="119">
        <f t="shared" si="8"/>
        <v>1080</v>
      </c>
      <c r="F77" s="121">
        <v>1</v>
      </c>
      <c r="G77" s="122">
        <f t="shared" si="9"/>
        <v>1080</v>
      </c>
      <c r="H77" s="123" t="str">
        <f t="shared" si="10"/>
        <v>1*1080</v>
      </c>
    </row>
    <row r="78" spans="1:8" ht="12.75">
      <c r="A78" s="3">
        <v>78</v>
      </c>
      <c r="C78" s="68"/>
      <c r="D78" s="6"/>
      <c r="E78" s="6"/>
      <c r="F78" s="69"/>
      <c r="G78" s="7"/>
      <c r="H78" s="9"/>
    </row>
    <row r="79" spans="1:8" ht="12.75">
      <c r="A79" s="3">
        <v>79</v>
      </c>
      <c r="C79" s="8" t="s">
        <v>18</v>
      </c>
      <c r="D79" s="6"/>
      <c r="E79" s="6"/>
      <c r="F79" s="32"/>
      <c r="G79" s="7"/>
      <c r="H79" s="9"/>
    </row>
    <row r="80" spans="1:9" ht="12.75">
      <c r="A80" s="3">
        <v>80</v>
      </c>
      <c r="B80" s="154" t="s">
        <v>83</v>
      </c>
      <c r="C80" s="154" t="s">
        <v>103</v>
      </c>
      <c r="D80" s="153">
        <f>E80/12</f>
        <v>62.5</v>
      </c>
      <c r="E80" s="153">
        <v>750</v>
      </c>
      <c r="F80" s="155">
        <v>6</v>
      </c>
      <c r="G80" s="156">
        <f>F80*E80</f>
        <v>4500</v>
      </c>
      <c r="H80" s="157" t="str">
        <f>CONCATENATE(F80,"*",ROUNDUP(E80,0),"по 3 пакета 250 гр на раз, 3 раза свинина и 3 раза говядина")</f>
        <v>6*750по 3 пакета 250 гр на раз, 3 раза свинина и 3 раза говядина</v>
      </c>
      <c r="I80" s="56"/>
    </row>
    <row r="81" spans="1:12" ht="12.75">
      <c r="A81" s="3">
        <v>81</v>
      </c>
      <c r="B81" s="212" t="s">
        <v>82</v>
      </c>
      <c r="C81" s="87" t="s">
        <v>33</v>
      </c>
      <c r="D81" s="88">
        <v>25</v>
      </c>
      <c r="E81" s="88">
        <f>D81*E$3</f>
        <v>300</v>
      </c>
      <c r="F81" s="94">
        <v>2</v>
      </c>
      <c r="G81" s="90">
        <f>F81*E81</f>
        <v>600</v>
      </c>
      <c r="H81" s="91" t="str">
        <f>CONCATENATE(F81,"*",ROUNDUP(E81,0))</f>
        <v>2*300</v>
      </c>
      <c r="K81" s="4"/>
      <c r="L81" s="39"/>
    </row>
    <row r="82" spans="1:12" ht="13.5">
      <c r="A82" s="3">
        <v>82</v>
      </c>
      <c r="C82" s="9"/>
      <c r="D82" s="9"/>
      <c r="E82" s="9"/>
      <c r="F82" s="9"/>
      <c r="G82" s="9"/>
      <c r="H82" s="9"/>
      <c r="K82" s="38"/>
      <c r="L82" s="39"/>
    </row>
    <row r="83" spans="1:12" ht="13.5">
      <c r="A83" s="3">
        <v>83</v>
      </c>
      <c r="C83" s="41" t="s">
        <v>17</v>
      </c>
      <c r="D83" s="42">
        <v>17.5</v>
      </c>
      <c r="E83" s="42">
        <f>D83*E$3</f>
        <v>210</v>
      </c>
      <c r="F83" s="43">
        <f>F3</f>
        <v>8</v>
      </c>
      <c r="G83" s="44">
        <f>E83*F83</f>
        <v>1680</v>
      </c>
      <c r="H83" s="56" t="str">
        <f>CONCATENATE(F83,"*",E83)</f>
        <v>8*210</v>
      </c>
      <c r="K83" s="38"/>
      <c r="L83" s="39"/>
    </row>
    <row r="84" spans="1:12" ht="13.5">
      <c r="A84" s="3">
        <v>84</v>
      </c>
      <c r="C84" s="8" t="s">
        <v>34</v>
      </c>
      <c r="D84" s="6"/>
      <c r="E84" s="6"/>
      <c r="F84" s="32"/>
      <c r="G84" s="7"/>
      <c r="H84" s="9"/>
      <c r="K84" s="38"/>
      <c r="L84" s="39"/>
    </row>
    <row r="85" spans="1:11" ht="13.5">
      <c r="A85" s="3">
        <v>85</v>
      </c>
      <c r="C85" s="68" t="s">
        <v>30</v>
      </c>
      <c r="D85" s="6">
        <v>11</v>
      </c>
      <c r="E85" s="6">
        <f aca="true" t="shared" si="11" ref="E85:E93">D85*E$3</f>
        <v>132</v>
      </c>
      <c r="F85" s="69">
        <f>F3</f>
        <v>8</v>
      </c>
      <c r="G85" s="7">
        <f aca="true" t="shared" si="12" ref="G85:G93">E85*F85</f>
        <v>1056</v>
      </c>
      <c r="H85" s="9"/>
      <c r="K85" s="38"/>
    </row>
    <row r="86" spans="1:12" ht="12.75">
      <c r="A86" s="3">
        <v>86</v>
      </c>
      <c r="B86" s="217" t="s">
        <v>125</v>
      </c>
      <c r="C86" s="185" t="s">
        <v>64</v>
      </c>
      <c r="D86" s="188">
        <v>30</v>
      </c>
      <c r="E86" s="188">
        <f t="shared" si="11"/>
        <v>360</v>
      </c>
      <c r="F86" s="189">
        <v>1</v>
      </c>
      <c r="G86" s="190">
        <f t="shared" si="12"/>
        <v>360</v>
      </c>
      <c r="H86" s="191" t="str">
        <f aca="true" t="shared" si="13" ref="H86:H93">CONCATENATE(F86,"*",E86)</f>
        <v>1*360</v>
      </c>
      <c r="K86" s="4"/>
      <c r="L86" s="39"/>
    </row>
    <row r="87" spans="1:12" ht="13.5">
      <c r="A87" s="3">
        <v>87</v>
      </c>
      <c r="B87" s="217" t="s">
        <v>125</v>
      </c>
      <c r="C87" s="185" t="s">
        <v>35</v>
      </c>
      <c r="D87" s="188">
        <v>40</v>
      </c>
      <c r="E87" s="188">
        <f t="shared" si="11"/>
        <v>480</v>
      </c>
      <c r="F87" s="189">
        <v>1</v>
      </c>
      <c r="G87" s="190">
        <f t="shared" si="12"/>
        <v>480</v>
      </c>
      <c r="H87" s="191" t="str">
        <f t="shared" si="13"/>
        <v>1*480</v>
      </c>
      <c r="K87" s="38"/>
      <c r="L87" s="39"/>
    </row>
    <row r="88" spans="1:11" ht="13.5">
      <c r="A88" s="3">
        <v>88</v>
      </c>
      <c r="B88" s="217" t="s">
        <v>125</v>
      </c>
      <c r="C88" s="185" t="s">
        <v>36</v>
      </c>
      <c r="D88" s="188">
        <v>40</v>
      </c>
      <c r="E88" s="188">
        <f t="shared" si="11"/>
        <v>480</v>
      </c>
      <c r="F88" s="189">
        <v>1</v>
      </c>
      <c r="G88" s="190">
        <f t="shared" si="12"/>
        <v>480</v>
      </c>
      <c r="H88" s="191" t="str">
        <f t="shared" si="13"/>
        <v>1*480</v>
      </c>
      <c r="K88" s="38"/>
    </row>
    <row r="89" spans="1:12" ht="12.75">
      <c r="A89" s="3">
        <v>89</v>
      </c>
      <c r="B89" s="217" t="s">
        <v>125</v>
      </c>
      <c r="C89" s="185" t="s">
        <v>29</v>
      </c>
      <c r="D89" s="188">
        <v>40</v>
      </c>
      <c r="E89" s="188">
        <f t="shared" si="11"/>
        <v>480</v>
      </c>
      <c r="F89" s="189">
        <v>1</v>
      </c>
      <c r="G89" s="190">
        <f t="shared" si="12"/>
        <v>480</v>
      </c>
      <c r="H89" s="191" t="str">
        <f t="shared" si="13"/>
        <v>1*480</v>
      </c>
      <c r="I89" s="9"/>
      <c r="K89" s="4"/>
      <c r="L89" s="39"/>
    </row>
    <row r="90" spans="1:12" ht="13.5">
      <c r="A90" s="3">
        <v>90</v>
      </c>
      <c r="B90" s="217" t="s">
        <v>125</v>
      </c>
      <c r="C90" s="185" t="s">
        <v>76</v>
      </c>
      <c r="D90" s="188">
        <v>30</v>
      </c>
      <c r="E90" s="188">
        <f t="shared" si="11"/>
        <v>360</v>
      </c>
      <c r="F90" s="189">
        <v>1</v>
      </c>
      <c r="G90" s="190">
        <f t="shared" si="12"/>
        <v>360</v>
      </c>
      <c r="H90" s="191" t="str">
        <f t="shared" si="13"/>
        <v>1*360</v>
      </c>
      <c r="J90" s="53"/>
      <c r="K90" s="38"/>
      <c r="L90" s="39"/>
    </row>
    <row r="91" spans="1:11" ht="13.5">
      <c r="A91" s="3">
        <v>91</v>
      </c>
      <c r="B91" s="217" t="s">
        <v>125</v>
      </c>
      <c r="C91" s="185" t="s">
        <v>65</v>
      </c>
      <c r="D91" s="188">
        <v>30</v>
      </c>
      <c r="E91" s="188">
        <f t="shared" si="11"/>
        <v>360</v>
      </c>
      <c r="F91" s="189">
        <v>1</v>
      </c>
      <c r="G91" s="190">
        <f t="shared" si="12"/>
        <v>360</v>
      </c>
      <c r="H91" s="191" t="str">
        <f t="shared" si="13"/>
        <v>1*360</v>
      </c>
      <c r="K91" s="38"/>
    </row>
    <row r="92" spans="1:8" ht="12.75">
      <c r="A92" s="3">
        <v>92</v>
      </c>
      <c r="B92" s="217" t="s">
        <v>125</v>
      </c>
      <c r="C92" s="185" t="s">
        <v>66</v>
      </c>
      <c r="D92" s="188">
        <v>40</v>
      </c>
      <c r="E92" s="188">
        <f t="shared" si="11"/>
        <v>480</v>
      </c>
      <c r="F92" s="189">
        <v>1</v>
      </c>
      <c r="G92" s="190">
        <f t="shared" si="12"/>
        <v>480</v>
      </c>
      <c r="H92" s="191" t="str">
        <f t="shared" si="13"/>
        <v>1*480</v>
      </c>
    </row>
    <row r="93" spans="1:8" ht="13.5" thickBot="1">
      <c r="A93" s="3">
        <v>93</v>
      </c>
      <c r="B93" s="217" t="s">
        <v>125</v>
      </c>
      <c r="C93" s="192" t="s">
        <v>37</v>
      </c>
      <c r="D93" s="193">
        <v>40</v>
      </c>
      <c r="E93" s="188">
        <f t="shared" si="11"/>
        <v>480</v>
      </c>
      <c r="F93" s="194">
        <v>1</v>
      </c>
      <c r="G93" s="190">
        <f t="shared" si="12"/>
        <v>480</v>
      </c>
      <c r="H93" s="191" t="str">
        <f t="shared" si="13"/>
        <v>1*480</v>
      </c>
    </row>
    <row r="94" spans="1:7" ht="18">
      <c r="A94" s="3">
        <v>94</v>
      </c>
      <c r="C94" s="10" t="s">
        <v>38</v>
      </c>
      <c r="D94" s="11">
        <f>SUM(G95:G98)/($F$3)/$E$3</f>
        <v>33.625</v>
      </c>
      <c r="E94" s="12"/>
      <c r="F94" s="15"/>
      <c r="G94" s="13"/>
    </row>
    <row r="95" spans="1:7" ht="12.75">
      <c r="A95" s="3">
        <v>95</v>
      </c>
      <c r="B95" s="217" t="s">
        <v>125</v>
      </c>
      <c r="C95" s="185" t="s">
        <v>79</v>
      </c>
      <c r="D95" s="195">
        <v>3</v>
      </c>
      <c r="E95" s="188">
        <f>D95*(E3-1)</f>
        <v>33</v>
      </c>
      <c r="F95" s="189">
        <f>F3*2</f>
        <v>16</v>
      </c>
      <c r="G95" s="190">
        <f>E95*F95</f>
        <v>528</v>
      </c>
    </row>
    <row r="96" spans="1:8" ht="12.75">
      <c r="A96" s="3">
        <v>96</v>
      </c>
      <c r="B96" s="215" t="s">
        <v>84</v>
      </c>
      <c r="C96" s="104" t="s">
        <v>80</v>
      </c>
      <c r="D96" s="105">
        <v>2.5</v>
      </c>
      <c r="E96" s="106">
        <f>D96*(E3-1)</f>
        <v>27.5</v>
      </c>
      <c r="F96" s="107">
        <f>F3</f>
        <v>8</v>
      </c>
      <c r="G96" s="108">
        <f>E96*F96</f>
        <v>220</v>
      </c>
      <c r="H96" s="56"/>
    </row>
    <row r="97" spans="1:7" ht="12.75">
      <c r="A97" s="3">
        <v>97</v>
      </c>
      <c r="B97" s="214" t="s">
        <v>71</v>
      </c>
      <c r="C97" s="174" t="s">
        <v>81</v>
      </c>
      <c r="D97" s="175"/>
      <c r="E97" s="175"/>
      <c r="F97" s="176"/>
      <c r="G97" s="182">
        <v>2000</v>
      </c>
    </row>
    <row r="98" spans="1:8" ht="13.5" thickBot="1">
      <c r="A98" s="3">
        <v>98</v>
      </c>
      <c r="B98" s="154" t="s">
        <v>83</v>
      </c>
      <c r="C98" s="158" t="s">
        <v>39</v>
      </c>
      <c r="D98" s="159">
        <v>5</v>
      </c>
      <c r="E98" s="159">
        <f>E3*D98</f>
        <v>60</v>
      </c>
      <c r="F98" s="160">
        <f>F3</f>
        <v>8</v>
      </c>
      <c r="G98" s="161">
        <f>E98*F98</f>
        <v>480</v>
      </c>
      <c r="H98" s="56"/>
    </row>
    <row r="99" spans="1:7" ht="12.75">
      <c r="A99" s="3">
        <v>99</v>
      </c>
      <c r="B99" s="95" t="s">
        <v>72</v>
      </c>
      <c r="C99" s="97" t="s">
        <v>120</v>
      </c>
      <c r="D99" s="227"/>
      <c r="E99" s="228"/>
      <c r="F99" s="228"/>
      <c r="G99" s="229">
        <v>100</v>
      </c>
    </row>
    <row r="100" spans="1:7" ht="12.75">
      <c r="A100" s="3">
        <v>100</v>
      </c>
      <c r="B100" s="215" t="s">
        <v>84</v>
      </c>
      <c r="C100" s="109" t="s">
        <v>121</v>
      </c>
      <c r="D100" s="110"/>
      <c r="E100" s="110"/>
      <c r="F100" s="111"/>
      <c r="G100" s="110">
        <v>100</v>
      </c>
    </row>
    <row r="102" spans="3:7" ht="12.75">
      <c r="C102" s="15" t="s">
        <v>122</v>
      </c>
      <c r="G102" s="81">
        <f>G85+G66+G26+G25</f>
        <v>4136</v>
      </c>
    </row>
    <row r="104" ht="12.75">
      <c r="C104" s="80"/>
    </row>
    <row r="105" ht="12.75">
      <c r="C105" s="80"/>
    </row>
    <row r="106" ht="12.75">
      <c r="C106" s="80"/>
    </row>
    <row r="107" ht="12.75">
      <c r="C107" s="80"/>
    </row>
    <row r="108" ht="12.75">
      <c r="C108" s="80"/>
    </row>
    <row r="109" ht="12.75">
      <c r="C109" s="80"/>
    </row>
    <row r="110" ht="12.75">
      <c r="C110" s="80"/>
    </row>
    <row r="111" ht="12.75">
      <c r="C111" s="80"/>
    </row>
  </sheetData>
  <mergeCells count="2">
    <mergeCell ref="C1:G1"/>
    <mergeCell ref="C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22">
      <selection activeCell="G53" sqref="G53:G57"/>
    </sheetView>
  </sheetViews>
  <sheetFormatPr defaultColWidth="9.00390625" defaultRowHeight="12.75"/>
  <cols>
    <col min="1" max="1" width="19.375" style="0" customWidth="1"/>
    <col min="2" max="2" width="13.375" style="0" customWidth="1"/>
    <col min="3" max="3" width="11.875" style="0" customWidth="1"/>
    <col min="5" max="5" width="20.625" style="0" customWidth="1"/>
    <col min="6" max="6" width="11.125" style="0" customWidth="1"/>
    <col min="7" max="7" width="11.75390625" style="0" customWidth="1"/>
  </cols>
  <sheetData>
    <row r="1" spans="1:7" ht="12.75">
      <c r="A1" s="37">
        <v>1</v>
      </c>
      <c r="B1" s="4"/>
      <c r="C1" s="4" t="s">
        <v>110</v>
      </c>
      <c r="D1" s="40"/>
      <c r="E1" s="37"/>
      <c r="F1" s="4"/>
      <c r="G1" s="4"/>
    </row>
    <row r="2" spans="1:7" ht="15.75" customHeight="1">
      <c r="A2" s="218">
        <v>2</v>
      </c>
      <c r="B2" s="219"/>
      <c r="C2" s="219" t="s">
        <v>40</v>
      </c>
      <c r="D2" s="40"/>
      <c r="E2" s="33" t="s">
        <v>41</v>
      </c>
      <c r="F2" s="224" t="s">
        <v>42</v>
      </c>
      <c r="G2" s="224" t="s">
        <v>43</v>
      </c>
    </row>
    <row r="3" spans="1:7" ht="14.25" customHeight="1">
      <c r="A3" s="218">
        <v>3</v>
      </c>
      <c r="B3" s="219"/>
      <c r="C3" s="219"/>
      <c r="D3" s="1">
        <v>600.9583333333333</v>
      </c>
      <c r="E3" s="34">
        <v>12</v>
      </c>
      <c r="F3" s="46">
        <v>8</v>
      </c>
      <c r="G3" s="224">
        <v>57892</v>
      </c>
    </row>
    <row r="4" spans="1:7" ht="13.5" customHeight="1">
      <c r="A4" s="218">
        <v>4</v>
      </c>
      <c r="B4" s="219"/>
      <c r="C4" s="219"/>
      <c r="D4" s="1" t="s">
        <v>44</v>
      </c>
      <c r="E4" s="34" t="s">
        <v>45</v>
      </c>
      <c r="F4" s="46" t="s">
        <v>46</v>
      </c>
      <c r="G4" s="224" t="s">
        <v>47</v>
      </c>
    </row>
    <row r="5" spans="1:7" ht="12.75">
      <c r="A5" s="218">
        <v>5</v>
      </c>
      <c r="B5" s="219"/>
      <c r="C5" s="219" t="s">
        <v>0</v>
      </c>
      <c r="D5" s="1">
        <v>170.41666666666666</v>
      </c>
      <c r="E5" s="34"/>
      <c r="F5" s="46"/>
      <c r="G5" s="224"/>
    </row>
    <row r="6" spans="1:7" ht="12.75">
      <c r="A6" s="218">
        <v>6</v>
      </c>
      <c r="B6" s="219"/>
      <c r="C6" s="219" t="s">
        <v>1</v>
      </c>
      <c r="D6" s="1"/>
      <c r="E6" s="34"/>
      <c r="F6" s="46"/>
      <c r="G6" s="224"/>
    </row>
    <row r="7" spans="1:8" ht="12.75">
      <c r="A7" s="218">
        <v>19</v>
      </c>
      <c r="B7" s="219" t="s">
        <v>83</v>
      </c>
      <c r="C7" s="219" t="s">
        <v>5</v>
      </c>
      <c r="D7" s="1">
        <v>20</v>
      </c>
      <c r="E7" s="34">
        <v>240</v>
      </c>
      <c r="F7" s="46">
        <v>4</v>
      </c>
      <c r="G7" s="224">
        <v>960</v>
      </c>
      <c r="H7" t="s">
        <v>130</v>
      </c>
    </row>
    <row r="8" spans="1:8" ht="12.75">
      <c r="A8" s="218">
        <v>20</v>
      </c>
      <c r="B8" s="219" t="s">
        <v>83</v>
      </c>
      <c r="C8" s="219" t="s">
        <v>6</v>
      </c>
      <c r="D8" s="1">
        <v>20</v>
      </c>
      <c r="E8" s="34">
        <v>240</v>
      </c>
      <c r="F8" s="221">
        <v>4</v>
      </c>
      <c r="G8" s="223">
        <v>960</v>
      </c>
      <c r="H8" t="s">
        <v>130</v>
      </c>
    </row>
    <row r="9" spans="1:8" ht="12.75">
      <c r="A9" s="40">
        <v>22</v>
      </c>
      <c r="B9" s="40" t="s">
        <v>83</v>
      </c>
      <c r="C9" s="40" t="s">
        <v>7</v>
      </c>
      <c r="D9" s="1">
        <v>15</v>
      </c>
      <c r="E9" s="1">
        <v>165</v>
      </c>
      <c r="F9" s="1">
        <v>8</v>
      </c>
      <c r="G9" s="1">
        <v>1320</v>
      </c>
      <c r="H9" t="s">
        <v>131</v>
      </c>
    </row>
    <row r="10" spans="1:8" ht="12.75" customHeight="1">
      <c r="A10" s="218">
        <v>33</v>
      </c>
      <c r="B10" s="221" t="s">
        <v>87</v>
      </c>
      <c r="C10" s="221" t="s">
        <v>102</v>
      </c>
      <c r="D10" s="1">
        <v>40</v>
      </c>
      <c r="E10" s="34">
        <v>480</v>
      </c>
      <c r="F10" s="221">
        <v>2</v>
      </c>
      <c r="G10" s="223">
        <v>960</v>
      </c>
      <c r="H10" t="s">
        <v>129</v>
      </c>
    </row>
    <row r="11" spans="1:8" ht="12.75">
      <c r="A11">
        <v>43</v>
      </c>
      <c r="B11" t="s">
        <v>87</v>
      </c>
      <c r="C11" t="s">
        <v>12</v>
      </c>
      <c r="D11" s="225">
        <v>15</v>
      </c>
      <c r="E11" s="225">
        <v>180</v>
      </c>
      <c r="F11">
        <v>3</v>
      </c>
      <c r="G11" s="225">
        <v>540</v>
      </c>
      <c r="H11" t="s">
        <v>118</v>
      </c>
    </row>
    <row r="12" spans="1:8" ht="12.75">
      <c r="A12">
        <v>44</v>
      </c>
      <c r="B12" t="s">
        <v>87</v>
      </c>
      <c r="C12" t="s">
        <v>90</v>
      </c>
      <c r="D12" s="225">
        <v>15</v>
      </c>
      <c r="E12" s="225">
        <v>180</v>
      </c>
      <c r="F12">
        <v>2</v>
      </c>
      <c r="G12" s="225">
        <v>360</v>
      </c>
      <c r="H12" t="s">
        <v>118</v>
      </c>
    </row>
    <row r="13" spans="1:8" ht="12.75">
      <c r="A13">
        <v>45</v>
      </c>
      <c r="B13" t="s">
        <v>87</v>
      </c>
      <c r="C13" t="s">
        <v>89</v>
      </c>
      <c r="D13" s="225">
        <v>15</v>
      </c>
      <c r="E13" s="225">
        <v>180</v>
      </c>
      <c r="F13">
        <v>2</v>
      </c>
      <c r="G13" s="225">
        <v>360</v>
      </c>
      <c r="H13" t="s">
        <v>118</v>
      </c>
    </row>
    <row r="14" spans="1:8" ht="12.75">
      <c r="A14">
        <v>46</v>
      </c>
      <c r="B14" t="s">
        <v>87</v>
      </c>
      <c r="C14" t="s">
        <v>13</v>
      </c>
      <c r="D14" s="225">
        <v>15</v>
      </c>
      <c r="E14" s="225">
        <v>180</v>
      </c>
      <c r="F14">
        <v>1</v>
      </c>
      <c r="G14" s="225">
        <v>180</v>
      </c>
      <c r="H14" t="s">
        <v>118</v>
      </c>
    </row>
    <row r="15" spans="1:8" ht="12.75">
      <c r="A15">
        <v>47</v>
      </c>
      <c r="B15" t="s">
        <v>87</v>
      </c>
      <c r="C15" t="s">
        <v>14</v>
      </c>
      <c r="D15" s="225">
        <v>4</v>
      </c>
      <c r="E15" s="225">
        <v>48</v>
      </c>
      <c r="F15">
        <v>3</v>
      </c>
      <c r="G15" s="225">
        <v>144</v>
      </c>
      <c r="H15" t="s">
        <v>138</v>
      </c>
    </row>
    <row r="16" spans="1:8" ht="12.75">
      <c r="A16">
        <v>48</v>
      </c>
      <c r="B16" t="s">
        <v>87</v>
      </c>
      <c r="C16" t="s">
        <v>15</v>
      </c>
      <c r="D16" s="225">
        <v>3</v>
      </c>
      <c r="E16" s="225">
        <v>36</v>
      </c>
      <c r="F16">
        <v>8</v>
      </c>
      <c r="G16" s="225">
        <v>288</v>
      </c>
      <c r="H16" t="s">
        <v>137</v>
      </c>
    </row>
    <row r="17" spans="1:8" ht="12.75">
      <c r="A17">
        <v>49</v>
      </c>
      <c r="B17" t="s">
        <v>87</v>
      </c>
      <c r="C17" t="s">
        <v>51</v>
      </c>
      <c r="D17" s="225">
        <v>4</v>
      </c>
      <c r="E17" s="225">
        <v>48</v>
      </c>
      <c r="F17">
        <v>3</v>
      </c>
      <c r="G17" s="225">
        <v>144</v>
      </c>
      <c r="H17" t="s">
        <v>138</v>
      </c>
    </row>
    <row r="18" spans="1:8" ht="12.75">
      <c r="A18">
        <v>50</v>
      </c>
      <c r="B18" t="s">
        <v>87</v>
      </c>
      <c r="C18" t="s">
        <v>105</v>
      </c>
      <c r="D18" s="225">
        <v>6</v>
      </c>
      <c r="E18" s="225">
        <v>72</v>
      </c>
      <c r="F18">
        <v>2</v>
      </c>
      <c r="G18" s="225">
        <v>144</v>
      </c>
      <c r="H18" t="s">
        <v>141</v>
      </c>
    </row>
    <row r="19" spans="1:8" ht="12.75">
      <c r="A19">
        <v>51</v>
      </c>
      <c r="B19" t="s">
        <v>87</v>
      </c>
      <c r="C19" t="s">
        <v>52</v>
      </c>
      <c r="D19" s="225">
        <v>10</v>
      </c>
      <c r="E19" s="225">
        <v>120</v>
      </c>
      <c r="F19">
        <v>1</v>
      </c>
      <c r="G19" s="225">
        <v>120</v>
      </c>
      <c r="H19" t="s">
        <v>139</v>
      </c>
    </row>
    <row r="20" spans="1:8" ht="12.75">
      <c r="A20">
        <v>52</v>
      </c>
      <c r="B20" t="s">
        <v>87</v>
      </c>
      <c r="C20" t="s">
        <v>16</v>
      </c>
      <c r="D20" s="225">
        <v>15</v>
      </c>
      <c r="E20" s="225">
        <v>180</v>
      </c>
      <c r="F20">
        <v>4</v>
      </c>
      <c r="G20" s="225">
        <v>720</v>
      </c>
      <c r="H20" t="s">
        <v>140</v>
      </c>
    </row>
    <row r="21" spans="1:8" ht="12.75">
      <c r="A21" s="218">
        <v>7</v>
      </c>
      <c r="B21" s="219" t="s">
        <v>114</v>
      </c>
      <c r="C21" s="219" t="s">
        <v>55</v>
      </c>
      <c r="D21" s="1">
        <v>57</v>
      </c>
      <c r="E21" s="34">
        <v>684</v>
      </c>
      <c r="F21" s="46">
        <v>1</v>
      </c>
      <c r="G21" s="224">
        <v>684</v>
      </c>
      <c r="H21" t="s">
        <v>147</v>
      </c>
    </row>
    <row r="22" spans="1:8" ht="12.75">
      <c r="A22" s="220">
        <v>8</v>
      </c>
      <c r="B22" s="219" t="s">
        <v>114</v>
      </c>
      <c r="C22" s="219" t="s">
        <v>56</v>
      </c>
      <c r="D22" s="1">
        <v>62</v>
      </c>
      <c r="E22" s="34">
        <v>744</v>
      </c>
      <c r="F22" s="46">
        <v>1</v>
      </c>
      <c r="G22" s="224">
        <v>744</v>
      </c>
      <c r="H22" t="s">
        <v>142</v>
      </c>
    </row>
    <row r="23" spans="1:8" ht="12.75">
      <c r="A23" s="218">
        <v>9</v>
      </c>
      <c r="B23" s="219" t="s">
        <v>114</v>
      </c>
      <c r="C23" s="219" t="s">
        <v>57</v>
      </c>
      <c r="D23" s="1">
        <v>57</v>
      </c>
      <c r="E23" s="34">
        <v>684</v>
      </c>
      <c r="F23" s="46">
        <v>1</v>
      </c>
      <c r="G23" s="224">
        <v>684</v>
      </c>
      <c r="H23" t="s">
        <v>147</v>
      </c>
    </row>
    <row r="24" spans="1:8" ht="12.75">
      <c r="A24" s="218">
        <v>10</v>
      </c>
      <c r="B24" s="219" t="s">
        <v>114</v>
      </c>
      <c r="C24" s="219" t="s">
        <v>59</v>
      </c>
      <c r="D24" s="1">
        <v>57</v>
      </c>
      <c r="E24" s="34">
        <v>627</v>
      </c>
      <c r="F24" s="46">
        <v>2</v>
      </c>
      <c r="G24" s="224">
        <v>1254</v>
      </c>
      <c r="H24" t="s">
        <v>148</v>
      </c>
    </row>
    <row r="25" spans="1:8" ht="12.75">
      <c r="A25" s="218">
        <v>11</v>
      </c>
      <c r="B25" s="219" t="s">
        <v>114</v>
      </c>
      <c r="C25" s="219" t="s">
        <v>78</v>
      </c>
      <c r="D25" s="1">
        <v>55</v>
      </c>
      <c r="E25" s="34">
        <v>605</v>
      </c>
      <c r="F25" s="46">
        <v>3</v>
      </c>
      <c r="G25" s="224">
        <v>1815</v>
      </c>
      <c r="H25" t="s">
        <v>149</v>
      </c>
    </row>
    <row r="26" spans="1:8" ht="12.75">
      <c r="A26" s="218">
        <v>12</v>
      </c>
      <c r="B26" s="219" t="s">
        <v>85</v>
      </c>
      <c r="C26" s="219" t="s">
        <v>63</v>
      </c>
      <c r="D26" s="31">
        <v>55</v>
      </c>
      <c r="E26" s="51">
        <v>55</v>
      </c>
      <c r="F26" s="46">
        <v>5</v>
      </c>
      <c r="G26" s="224">
        <v>275</v>
      </c>
      <c r="H26" t="s">
        <v>146</v>
      </c>
    </row>
    <row r="27" spans="1:8" ht="12.75">
      <c r="A27" s="37">
        <v>23</v>
      </c>
      <c r="B27" s="4" t="s">
        <v>85</v>
      </c>
      <c r="C27" s="4" t="s">
        <v>75</v>
      </c>
      <c r="D27" s="1">
        <v>15</v>
      </c>
      <c r="E27" s="45">
        <v>165</v>
      </c>
      <c r="F27" s="16">
        <v>8</v>
      </c>
      <c r="G27" s="16">
        <v>1320</v>
      </c>
      <c r="H27" t="s">
        <v>131</v>
      </c>
    </row>
    <row r="28" spans="1:8" ht="12.75">
      <c r="A28">
        <v>74</v>
      </c>
      <c r="B28" t="s">
        <v>85</v>
      </c>
      <c r="C28" t="s">
        <v>57</v>
      </c>
      <c r="D28" s="225">
        <v>62</v>
      </c>
      <c r="E28" s="225">
        <v>744</v>
      </c>
      <c r="F28">
        <v>1</v>
      </c>
      <c r="G28" s="225">
        <v>744</v>
      </c>
      <c r="H28" t="s">
        <v>142</v>
      </c>
    </row>
    <row r="29" spans="1:8" ht="12.75">
      <c r="A29">
        <v>75</v>
      </c>
      <c r="B29" t="s">
        <v>85</v>
      </c>
      <c r="C29" t="s">
        <v>58</v>
      </c>
      <c r="D29" s="225">
        <v>65</v>
      </c>
      <c r="E29" s="225">
        <v>780</v>
      </c>
      <c r="F29">
        <v>1</v>
      </c>
      <c r="G29" s="225">
        <v>780</v>
      </c>
      <c r="H29" t="s">
        <v>143</v>
      </c>
    </row>
    <row r="30" spans="1:8" ht="12.75">
      <c r="A30">
        <v>76</v>
      </c>
      <c r="B30" t="s">
        <v>85</v>
      </c>
      <c r="C30" t="s">
        <v>69</v>
      </c>
      <c r="D30" s="225">
        <v>85</v>
      </c>
      <c r="E30" s="225">
        <v>1020</v>
      </c>
      <c r="F30">
        <v>1</v>
      </c>
      <c r="G30" s="225">
        <v>1020</v>
      </c>
      <c r="H30" t="s">
        <v>144</v>
      </c>
    </row>
    <row r="31" spans="1:8" ht="12.75">
      <c r="A31">
        <v>77</v>
      </c>
      <c r="B31" t="s">
        <v>85</v>
      </c>
      <c r="C31" t="s">
        <v>70</v>
      </c>
      <c r="D31" s="225">
        <v>90</v>
      </c>
      <c r="E31" s="225">
        <v>1080</v>
      </c>
      <c r="F31">
        <v>1</v>
      </c>
      <c r="G31" s="225">
        <v>1080</v>
      </c>
      <c r="H31" t="s">
        <v>145</v>
      </c>
    </row>
    <row r="32" spans="1:8" ht="12.75">
      <c r="A32">
        <v>86</v>
      </c>
      <c r="B32" t="s">
        <v>125</v>
      </c>
      <c r="C32" t="s">
        <v>64</v>
      </c>
      <c r="D32" s="225">
        <v>30</v>
      </c>
      <c r="E32" s="225">
        <v>360</v>
      </c>
      <c r="F32">
        <v>1</v>
      </c>
      <c r="G32" s="225">
        <v>360</v>
      </c>
      <c r="H32" t="s">
        <v>135</v>
      </c>
    </row>
    <row r="33" spans="1:8" ht="12.75">
      <c r="A33">
        <v>87</v>
      </c>
      <c r="B33" t="s">
        <v>125</v>
      </c>
      <c r="C33" t="s">
        <v>35</v>
      </c>
      <c r="D33" s="225">
        <v>40</v>
      </c>
      <c r="E33" s="225">
        <v>480</v>
      </c>
      <c r="F33">
        <v>1</v>
      </c>
      <c r="G33" s="225">
        <v>480</v>
      </c>
      <c r="H33" t="s">
        <v>136</v>
      </c>
    </row>
    <row r="34" spans="1:8" ht="12.75">
      <c r="A34">
        <v>88</v>
      </c>
      <c r="B34" t="s">
        <v>125</v>
      </c>
      <c r="C34" t="s">
        <v>36</v>
      </c>
      <c r="D34" s="225">
        <v>40</v>
      </c>
      <c r="E34" s="225">
        <v>480</v>
      </c>
      <c r="F34">
        <v>1</v>
      </c>
      <c r="G34" s="225">
        <v>480</v>
      </c>
      <c r="H34" t="s">
        <v>136</v>
      </c>
    </row>
    <row r="35" spans="1:8" ht="12.75">
      <c r="A35">
        <v>89</v>
      </c>
      <c r="B35" t="s">
        <v>125</v>
      </c>
      <c r="C35" t="s">
        <v>29</v>
      </c>
      <c r="D35" s="225">
        <v>40</v>
      </c>
      <c r="E35" s="225">
        <v>480</v>
      </c>
      <c r="F35">
        <v>1</v>
      </c>
      <c r="G35" s="225">
        <v>480</v>
      </c>
      <c r="H35" t="s">
        <v>136</v>
      </c>
    </row>
    <row r="36" spans="1:8" ht="12.75">
      <c r="A36">
        <v>90</v>
      </c>
      <c r="B36" t="s">
        <v>125</v>
      </c>
      <c r="C36" t="s">
        <v>76</v>
      </c>
      <c r="D36" s="225">
        <v>30</v>
      </c>
      <c r="E36" s="225">
        <v>360</v>
      </c>
      <c r="F36">
        <v>1</v>
      </c>
      <c r="G36" s="225">
        <v>360</v>
      </c>
      <c r="H36" t="s">
        <v>135</v>
      </c>
    </row>
    <row r="37" spans="1:8" ht="12.75">
      <c r="A37">
        <v>91</v>
      </c>
      <c r="B37" t="s">
        <v>125</v>
      </c>
      <c r="C37" t="s">
        <v>65</v>
      </c>
      <c r="D37" s="225">
        <v>30</v>
      </c>
      <c r="E37" s="225">
        <v>360</v>
      </c>
      <c r="F37">
        <v>1</v>
      </c>
      <c r="G37" s="225">
        <v>360</v>
      </c>
      <c r="H37" t="s">
        <v>135</v>
      </c>
    </row>
    <row r="38" spans="1:8" ht="12.75">
      <c r="A38">
        <v>92</v>
      </c>
      <c r="B38" t="s">
        <v>125</v>
      </c>
      <c r="C38" t="s">
        <v>66</v>
      </c>
      <c r="D38" s="225">
        <v>40</v>
      </c>
      <c r="E38" s="225">
        <v>480</v>
      </c>
      <c r="F38">
        <v>1</v>
      </c>
      <c r="G38" s="225">
        <v>480</v>
      </c>
      <c r="H38" t="s">
        <v>136</v>
      </c>
    </row>
    <row r="39" spans="1:8" ht="12.75">
      <c r="A39">
        <v>93</v>
      </c>
      <c r="B39" t="s">
        <v>125</v>
      </c>
      <c r="C39" t="s">
        <v>37</v>
      </c>
      <c r="D39" s="225">
        <v>40</v>
      </c>
      <c r="E39" s="225">
        <v>480</v>
      </c>
      <c r="F39">
        <v>1</v>
      </c>
      <c r="G39" s="225">
        <v>480</v>
      </c>
      <c r="H39" t="s">
        <v>136</v>
      </c>
    </row>
    <row r="40" spans="1:7" ht="12.75">
      <c r="A40">
        <v>95</v>
      </c>
      <c r="B40" t="s">
        <v>125</v>
      </c>
      <c r="C40" t="s">
        <v>79</v>
      </c>
      <c r="D40" s="226">
        <v>3</v>
      </c>
      <c r="E40" s="225">
        <v>33</v>
      </c>
      <c r="F40">
        <v>16</v>
      </c>
      <c r="G40" s="225">
        <v>528</v>
      </c>
    </row>
    <row r="41" spans="1:8" ht="12.75">
      <c r="A41">
        <v>80</v>
      </c>
      <c r="B41" t="s">
        <v>72</v>
      </c>
      <c r="C41" t="s">
        <v>103</v>
      </c>
      <c r="D41" s="225">
        <v>62.5</v>
      </c>
      <c r="E41" s="225">
        <v>750</v>
      </c>
      <c r="F41">
        <v>6</v>
      </c>
      <c r="G41" s="225">
        <v>4500</v>
      </c>
      <c r="H41" t="s">
        <v>152</v>
      </c>
    </row>
    <row r="42" spans="1:7" ht="12.75">
      <c r="A42">
        <v>98</v>
      </c>
      <c r="B42" t="s">
        <v>72</v>
      </c>
      <c r="C42" t="s">
        <v>39</v>
      </c>
      <c r="D42" s="225">
        <v>5</v>
      </c>
      <c r="E42" s="225">
        <v>60</v>
      </c>
      <c r="F42">
        <v>8</v>
      </c>
      <c r="G42" s="225">
        <v>480</v>
      </c>
    </row>
    <row r="43" spans="1:7" ht="12.75">
      <c r="A43">
        <v>99</v>
      </c>
      <c r="B43" t="s">
        <v>72</v>
      </c>
      <c r="C43" t="s">
        <v>120</v>
      </c>
      <c r="D43" s="225"/>
      <c r="G43">
        <v>100</v>
      </c>
    </row>
    <row r="44" spans="1:8" ht="12.75">
      <c r="A44">
        <v>63</v>
      </c>
      <c r="B44" t="s">
        <v>84</v>
      </c>
      <c r="C44" t="s">
        <v>60</v>
      </c>
      <c r="D44" s="225">
        <v>25</v>
      </c>
      <c r="E44" s="225">
        <v>300</v>
      </c>
      <c r="F44">
        <v>3</v>
      </c>
      <c r="G44" s="225">
        <v>900</v>
      </c>
      <c r="H44" t="s">
        <v>132</v>
      </c>
    </row>
    <row r="45" spans="1:8" ht="12.75">
      <c r="A45">
        <v>64</v>
      </c>
      <c r="B45" t="s">
        <v>84</v>
      </c>
      <c r="C45" t="s">
        <v>61</v>
      </c>
      <c r="D45" s="225">
        <v>25</v>
      </c>
      <c r="E45" s="225">
        <v>300</v>
      </c>
      <c r="F45">
        <v>3</v>
      </c>
      <c r="G45" s="225">
        <v>900</v>
      </c>
      <c r="H45" t="s">
        <v>132</v>
      </c>
    </row>
    <row r="46" spans="1:8" ht="12.75">
      <c r="A46">
        <v>65</v>
      </c>
      <c r="B46" t="s">
        <v>84</v>
      </c>
      <c r="C46" t="s">
        <v>21</v>
      </c>
      <c r="D46" s="225">
        <v>25</v>
      </c>
      <c r="E46" s="225">
        <v>300</v>
      </c>
      <c r="F46">
        <v>2</v>
      </c>
      <c r="G46" s="225">
        <v>600</v>
      </c>
      <c r="H46" t="s">
        <v>128</v>
      </c>
    </row>
    <row r="47" spans="1:7" ht="12.75">
      <c r="A47">
        <v>96</v>
      </c>
      <c r="B47" t="s">
        <v>84</v>
      </c>
      <c r="C47" t="s">
        <v>80</v>
      </c>
      <c r="D47" s="226">
        <v>2.5</v>
      </c>
      <c r="E47" s="225">
        <v>27.5</v>
      </c>
      <c r="F47">
        <v>8</v>
      </c>
      <c r="G47" s="225">
        <v>220</v>
      </c>
    </row>
    <row r="48" spans="1:7" ht="12.75">
      <c r="A48">
        <v>100</v>
      </c>
      <c r="B48" t="s">
        <v>84</v>
      </c>
      <c r="C48" t="s">
        <v>121</v>
      </c>
      <c r="D48" s="225"/>
      <c r="E48" s="225"/>
      <c r="G48" s="225">
        <v>100</v>
      </c>
    </row>
    <row r="49" spans="1:8" ht="12.75">
      <c r="A49">
        <v>70</v>
      </c>
      <c r="B49" t="s">
        <v>112</v>
      </c>
      <c r="C49" t="s">
        <v>54</v>
      </c>
      <c r="D49" s="225">
        <v>85</v>
      </c>
      <c r="E49" s="225">
        <v>1020</v>
      </c>
      <c r="F49">
        <v>1</v>
      </c>
      <c r="G49" s="225">
        <v>1020</v>
      </c>
      <c r="H49" t="s">
        <v>144</v>
      </c>
    </row>
    <row r="50" spans="1:8" ht="12.75">
      <c r="A50">
        <v>71</v>
      </c>
      <c r="B50" t="s">
        <v>112</v>
      </c>
      <c r="C50" t="s">
        <v>53</v>
      </c>
      <c r="D50" s="225">
        <v>90</v>
      </c>
      <c r="E50" s="225">
        <v>1080</v>
      </c>
      <c r="F50">
        <v>1</v>
      </c>
      <c r="G50" s="225">
        <v>1080</v>
      </c>
      <c r="H50" t="s">
        <v>145</v>
      </c>
    </row>
    <row r="51" spans="1:8" ht="12.75">
      <c r="A51">
        <v>72</v>
      </c>
      <c r="B51" t="s">
        <v>112</v>
      </c>
      <c r="C51" t="s">
        <v>55</v>
      </c>
      <c r="D51" s="225">
        <v>62</v>
      </c>
      <c r="E51" s="225">
        <v>744</v>
      </c>
      <c r="F51">
        <v>1</v>
      </c>
      <c r="G51" s="225">
        <v>744</v>
      </c>
      <c r="H51" t="s">
        <v>142</v>
      </c>
    </row>
    <row r="52" spans="1:8" ht="12.75">
      <c r="A52">
        <v>73</v>
      </c>
      <c r="B52" t="s">
        <v>112</v>
      </c>
      <c r="C52" t="s">
        <v>56</v>
      </c>
      <c r="D52" s="225">
        <v>65</v>
      </c>
      <c r="E52" s="225">
        <v>780</v>
      </c>
      <c r="F52">
        <v>1</v>
      </c>
      <c r="G52" s="225">
        <v>780</v>
      </c>
      <c r="H52" t="s">
        <v>143</v>
      </c>
    </row>
    <row r="53" spans="1:8" ht="12.75">
      <c r="A53" s="218">
        <v>36</v>
      </c>
      <c r="B53" s="221" t="s">
        <v>71</v>
      </c>
      <c r="C53" s="221" t="s">
        <v>25</v>
      </c>
      <c r="D53" s="1">
        <v>15</v>
      </c>
      <c r="E53" s="34">
        <v>180</v>
      </c>
      <c r="F53" s="221">
        <v>3</v>
      </c>
      <c r="G53" s="223">
        <v>540</v>
      </c>
      <c r="H53" t="s">
        <v>133</v>
      </c>
    </row>
    <row r="54" spans="1:8" ht="12.75">
      <c r="A54" s="218">
        <v>37</v>
      </c>
      <c r="B54" s="221" t="s">
        <v>71</v>
      </c>
      <c r="C54" s="221" t="s">
        <v>26</v>
      </c>
      <c r="D54" s="1">
        <v>15</v>
      </c>
      <c r="E54" s="34">
        <v>180</v>
      </c>
      <c r="F54" s="221">
        <v>3</v>
      </c>
      <c r="G54" s="223">
        <v>540</v>
      </c>
      <c r="H54" t="s">
        <v>133</v>
      </c>
    </row>
    <row r="55" spans="1:8" ht="12.75">
      <c r="A55" s="218">
        <v>38</v>
      </c>
      <c r="B55" s="221" t="s">
        <v>71</v>
      </c>
      <c r="C55" s="221" t="s">
        <v>27</v>
      </c>
      <c r="D55" s="1">
        <v>15</v>
      </c>
      <c r="E55" s="34">
        <v>180</v>
      </c>
      <c r="F55" s="221">
        <v>2</v>
      </c>
      <c r="G55" s="223">
        <v>360</v>
      </c>
      <c r="H55" t="s">
        <v>134</v>
      </c>
    </row>
    <row r="56" spans="1:8" ht="12.75">
      <c r="A56">
        <v>39</v>
      </c>
      <c r="B56" t="s">
        <v>71</v>
      </c>
      <c r="C56" t="s">
        <v>28</v>
      </c>
      <c r="D56" s="225">
        <v>15</v>
      </c>
      <c r="E56" s="225">
        <v>180</v>
      </c>
      <c r="F56">
        <v>3</v>
      </c>
      <c r="G56" s="225">
        <v>540</v>
      </c>
      <c r="H56" t="s">
        <v>133</v>
      </c>
    </row>
    <row r="57" spans="1:7" ht="12.75">
      <c r="A57">
        <v>97</v>
      </c>
      <c r="B57" t="s">
        <v>71</v>
      </c>
      <c r="C57" t="s">
        <v>81</v>
      </c>
      <c r="D57" s="225"/>
      <c r="E57" s="225"/>
      <c r="G57">
        <v>2000</v>
      </c>
    </row>
    <row r="58" spans="1:8" ht="12.75" customHeight="1">
      <c r="A58" s="218">
        <v>30</v>
      </c>
      <c r="B58" s="221" t="s">
        <v>86</v>
      </c>
      <c r="C58" s="221" t="s">
        <v>62</v>
      </c>
      <c r="D58" s="1">
        <v>40</v>
      </c>
      <c r="E58" s="34">
        <v>480</v>
      </c>
      <c r="F58" s="221">
        <v>2</v>
      </c>
      <c r="G58" s="223">
        <v>960</v>
      </c>
      <c r="H58" t="s">
        <v>129</v>
      </c>
    </row>
    <row r="59" spans="1:8" ht="12.75">
      <c r="A59" s="218">
        <v>31</v>
      </c>
      <c r="B59" s="221" t="s">
        <v>86</v>
      </c>
      <c r="C59" s="221" t="s">
        <v>22</v>
      </c>
      <c r="D59" s="1">
        <v>40</v>
      </c>
      <c r="E59" s="34">
        <v>480</v>
      </c>
      <c r="F59" s="221">
        <v>2</v>
      </c>
      <c r="G59" s="223">
        <v>960</v>
      </c>
      <c r="H59" t="s">
        <v>129</v>
      </c>
    </row>
    <row r="60" spans="1:8" ht="12.75" customHeight="1">
      <c r="A60" s="218">
        <v>32</v>
      </c>
      <c r="B60" s="221" t="s">
        <v>86</v>
      </c>
      <c r="C60" s="221" t="s">
        <v>23</v>
      </c>
      <c r="D60" s="1">
        <v>40</v>
      </c>
      <c r="E60" s="34">
        <v>480</v>
      </c>
      <c r="F60" s="221">
        <v>2</v>
      </c>
      <c r="G60" s="223">
        <v>960</v>
      </c>
      <c r="H60" t="s">
        <v>129</v>
      </c>
    </row>
    <row r="61" spans="1:8" ht="12.75">
      <c r="A61">
        <v>53</v>
      </c>
      <c r="B61" t="s">
        <v>86</v>
      </c>
      <c r="C61" t="s">
        <v>115</v>
      </c>
      <c r="D61" s="225">
        <v>14</v>
      </c>
      <c r="E61" s="225">
        <v>168</v>
      </c>
      <c r="F61">
        <v>8</v>
      </c>
      <c r="G61" s="225">
        <v>1344</v>
      </c>
      <c r="H61" t="s">
        <v>119</v>
      </c>
    </row>
    <row r="62" spans="1:7" ht="12.75">
      <c r="A62">
        <v>56</v>
      </c>
      <c r="B62" t="s">
        <v>113</v>
      </c>
      <c r="C62" t="s">
        <v>50</v>
      </c>
      <c r="D62" s="225">
        <v>12</v>
      </c>
      <c r="E62" s="225">
        <v>120</v>
      </c>
      <c r="F62">
        <v>8</v>
      </c>
      <c r="G62" s="225">
        <v>960</v>
      </c>
    </row>
    <row r="63" spans="1:7" ht="12.75">
      <c r="A63">
        <v>57</v>
      </c>
      <c r="B63" t="s">
        <v>113</v>
      </c>
      <c r="C63" t="s">
        <v>49</v>
      </c>
      <c r="D63" s="225">
        <v>6</v>
      </c>
      <c r="E63" s="225">
        <v>60</v>
      </c>
      <c r="F63">
        <v>8</v>
      </c>
      <c r="G63" s="225">
        <v>480</v>
      </c>
    </row>
    <row r="64" spans="1:8" ht="12.75">
      <c r="A64">
        <v>60</v>
      </c>
      <c r="B64" t="s">
        <v>113</v>
      </c>
      <c r="C64" t="s">
        <v>19</v>
      </c>
      <c r="D64" s="225">
        <v>15</v>
      </c>
      <c r="E64" s="225">
        <v>150</v>
      </c>
      <c r="F64">
        <v>8</v>
      </c>
      <c r="G64" s="225">
        <v>1200</v>
      </c>
      <c r="H64" t="s">
        <v>150</v>
      </c>
    </row>
    <row r="65" spans="1:8" ht="12.75">
      <c r="A65">
        <v>61</v>
      </c>
      <c r="B65" t="s">
        <v>113</v>
      </c>
      <c r="C65" t="s">
        <v>48</v>
      </c>
      <c r="D65" s="225">
        <v>20</v>
      </c>
      <c r="E65" s="225">
        <v>200</v>
      </c>
      <c r="F65">
        <v>8</v>
      </c>
      <c r="G65" s="225">
        <v>1600</v>
      </c>
      <c r="H65" t="s">
        <v>151</v>
      </c>
    </row>
    <row r="66" spans="1:8" ht="12.75">
      <c r="A66" s="218">
        <v>15</v>
      </c>
      <c r="B66" s="219" t="s">
        <v>82</v>
      </c>
      <c r="C66" s="219" t="s">
        <v>3</v>
      </c>
      <c r="D66" s="31">
        <v>25</v>
      </c>
      <c r="E66" s="34">
        <v>300</v>
      </c>
      <c r="F66" s="224">
        <v>4</v>
      </c>
      <c r="G66" s="224">
        <v>1200</v>
      </c>
      <c r="H66" t="s">
        <v>126</v>
      </c>
    </row>
    <row r="67" spans="1:8" ht="12.75">
      <c r="A67" s="218">
        <v>16</v>
      </c>
      <c r="B67" s="219" t="s">
        <v>82</v>
      </c>
      <c r="C67" s="219" t="s">
        <v>73</v>
      </c>
      <c r="D67" s="31">
        <v>25</v>
      </c>
      <c r="E67" s="34">
        <v>300</v>
      </c>
      <c r="F67" s="224">
        <v>4</v>
      </c>
      <c r="G67" s="224">
        <v>1200</v>
      </c>
      <c r="H67" t="s">
        <v>126</v>
      </c>
    </row>
    <row r="68" spans="1:8" ht="12.75">
      <c r="A68" s="218">
        <v>24</v>
      </c>
      <c r="B68" s="221" t="s">
        <v>82</v>
      </c>
      <c r="C68" s="221" t="s">
        <v>74</v>
      </c>
      <c r="D68" s="1">
        <v>20</v>
      </c>
      <c r="E68" s="34">
        <v>240</v>
      </c>
      <c r="F68" s="223">
        <v>8</v>
      </c>
      <c r="G68" s="223">
        <v>1920</v>
      </c>
      <c r="H68" t="s">
        <v>127</v>
      </c>
    </row>
    <row r="69" spans="1:8" ht="12.75">
      <c r="A69">
        <v>81</v>
      </c>
      <c r="B69" t="s">
        <v>82</v>
      </c>
      <c r="C69" t="s">
        <v>33</v>
      </c>
      <c r="D69" s="225">
        <v>25</v>
      </c>
      <c r="E69" s="225">
        <v>300</v>
      </c>
      <c r="F69">
        <v>2</v>
      </c>
      <c r="G69" s="225">
        <v>600</v>
      </c>
      <c r="H69" t="s">
        <v>128</v>
      </c>
    </row>
    <row r="70" spans="1:7" ht="12.75">
      <c r="A70" s="218">
        <v>13</v>
      </c>
      <c r="B70" s="219"/>
      <c r="C70" s="219"/>
      <c r="D70" s="31"/>
      <c r="E70" s="34"/>
      <c r="F70" s="46"/>
      <c r="G70" s="224"/>
    </row>
    <row r="71" spans="1:7" ht="12.75">
      <c r="A71" s="218">
        <v>14</v>
      </c>
      <c r="B71" s="219"/>
      <c r="C71" s="219" t="s">
        <v>2</v>
      </c>
      <c r="D71" s="31"/>
      <c r="E71" s="34"/>
      <c r="F71" s="46"/>
      <c r="G71" s="224"/>
    </row>
    <row r="72" spans="1:7" ht="12.75">
      <c r="A72" s="218">
        <v>17</v>
      </c>
      <c r="B72" s="219"/>
      <c r="C72" s="219"/>
      <c r="D72" s="1"/>
      <c r="E72" s="34"/>
      <c r="F72" s="46"/>
      <c r="G72" s="224"/>
    </row>
    <row r="73" spans="1:7" ht="12.75">
      <c r="A73" s="218">
        <v>18</v>
      </c>
      <c r="B73" s="219"/>
      <c r="C73" s="219" t="s">
        <v>4</v>
      </c>
      <c r="D73" s="1"/>
      <c r="E73" s="34"/>
      <c r="F73" s="46"/>
      <c r="G73" s="224"/>
    </row>
    <row r="74" spans="1:7" ht="12.75">
      <c r="A74" s="218">
        <v>21</v>
      </c>
      <c r="B74" s="222"/>
      <c r="C74" s="222"/>
      <c r="D74" s="1"/>
      <c r="E74" s="1"/>
      <c r="F74" s="40"/>
      <c r="G74" s="1"/>
    </row>
    <row r="75" spans="1:7" ht="12.75">
      <c r="A75" s="218">
        <v>25</v>
      </c>
      <c r="B75" s="221"/>
      <c r="C75" s="221" t="s">
        <v>8</v>
      </c>
      <c r="D75" s="1">
        <v>11</v>
      </c>
      <c r="E75" s="34">
        <v>121</v>
      </c>
      <c r="F75" s="223">
        <v>8</v>
      </c>
      <c r="G75" s="223">
        <v>968</v>
      </c>
    </row>
    <row r="76" spans="1:7" ht="12.75">
      <c r="A76" s="218">
        <v>26</v>
      </c>
      <c r="B76" s="221"/>
      <c r="C76" s="221" t="s">
        <v>9</v>
      </c>
      <c r="D76" s="1">
        <v>11</v>
      </c>
      <c r="E76" s="34">
        <v>132</v>
      </c>
      <c r="F76" s="223">
        <v>8</v>
      </c>
      <c r="G76" s="223">
        <v>1056</v>
      </c>
    </row>
    <row r="77" spans="1:7" ht="12.75">
      <c r="A77" s="218">
        <v>27</v>
      </c>
      <c r="B77" s="221"/>
      <c r="C77" s="221"/>
      <c r="D77" s="1"/>
      <c r="E77" s="34"/>
      <c r="F77" s="221"/>
      <c r="G77" s="223"/>
    </row>
    <row r="78" spans="1:7" ht="12.75">
      <c r="A78" s="218">
        <v>28</v>
      </c>
      <c r="B78" s="221"/>
      <c r="C78" s="221" t="s">
        <v>20</v>
      </c>
      <c r="D78" s="1">
        <v>60.625</v>
      </c>
      <c r="E78" s="34"/>
      <c r="F78" s="221"/>
      <c r="G78" s="223"/>
    </row>
    <row r="79" spans="1:7" ht="12.75">
      <c r="A79" s="218">
        <v>29</v>
      </c>
      <c r="B79" s="221"/>
      <c r="C79" s="221" t="s">
        <v>4</v>
      </c>
      <c r="D79" s="1"/>
      <c r="E79" s="34"/>
      <c r="F79" s="221"/>
      <c r="G79" s="223"/>
    </row>
    <row r="80" spans="1:7" ht="12.75">
      <c r="A80" s="218">
        <v>34</v>
      </c>
      <c r="B80" s="221"/>
      <c r="C80" s="221"/>
      <c r="D80" s="1"/>
      <c r="E80" s="34"/>
      <c r="F80" s="221"/>
      <c r="G80" s="223"/>
    </row>
    <row r="81" spans="1:7" ht="12.75">
      <c r="A81" s="218">
        <v>35</v>
      </c>
      <c r="B81" s="221"/>
      <c r="C81" s="221" t="s">
        <v>24</v>
      </c>
      <c r="D81" s="1"/>
      <c r="E81" s="34"/>
      <c r="F81" s="221"/>
      <c r="G81" s="223"/>
    </row>
    <row r="82" spans="1:7" ht="12.75">
      <c r="A82">
        <v>40</v>
      </c>
      <c r="D82" s="225"/>
      <c r="E82" s="225"/>
      <c r="G82" s="225"/>
    </row>
    <row r="83" spans="1:7" ht="12.75">
      <c r="A83">
        <v>41</v>
      </c>
      <c r="C83" t="s">
        <v>10</v>
      </c>
      <c r="D83" s="225">
        <v>142.91666666666666</v>
      </c>
      <c r="E83" s="225" t="s">
        <v>67</v>
      </c>
      <c r="G83" s="225"/>
    </row>
    <row r="84" spans="1:7" ht="12.75">
      <c r="A84">
        <v>42</v>
      </c>
      <c r="C84" t="s">
        <v>11</v>
      </c>
      <c r="D84" s="225"/>
      <c r="E84" s="225" t="s">
        <v>67</v>
      </c>
      <c r="G84" s="225"/>
    </row>
    <row r="85" spans="1:7" ht="12.75">
      <c r="A85">
        <v>54</v>
      </c>
      <c r="D85" s="225"/>
      <c r="E85" s="225"/>
      <c r="G85" s="225"/>
    </row>
    <row r="86" spans="1:7" ht="12.75">
      <c r="A86">
        <v>55</v>
      </c>
      <c r="C86" t="s">
        <v>17</v>
      </c>
      <c r="D86" s="225">
        <v>17.5</v>
      </c>
      <c r="E86" s="225">
        <v>210</v>
      </c>
      <c r="F86" s="225">
        <v>8</v>
      </c>
      <c r="G86" s="225">
        <v>1680</v>
      </c>
    </row>
    <row r="87" ht="12.75">
      <c r="A87">
        <v>58</v>
      </c>
    </row>
    <row r="88" spans="1:7" ht="12.75">
      <c r="A88">
        <v>59</v>
      </c>
      <c r="C88" t="s">
        <v>18</v>
      </c>
      <c r="D88" s="225"/>
      <c r="E88" s="225"/>
      <c r="G88" s="225"/>
    </row>
    <row r="89" spans="1:7" ht="12.75">
      <c r="A89">
        <v>62</v>
      </c>
      <c r="D89" s="225"/>
      <c r="E89" s="225"/>
      <c r="G89" s="225"/>
    </row>
    <row r="90" spans="1:7" ht="12.75">
      <c r="A90">
        <v>66</v>
      </c>
      <c r="C90" t="s">
        <v>30</v>
      </c>
      <c r="D90" s="225">
        <v>11</v>
      </c>
      <c r="E90" s="225">
        <v>132</v>
      </c>
      <c r="F90">
        <v>8</v>
      </c>
      <c r="G90" s="225">
        <v>1056</v>
      </c>
    </row>
    <row r="91" spans="1:7" ht="12.75">
      <c r="A91">
        <v>67</v>
      </c>
      <c r="D91" s="225"/>
      <c r="E91" s="225"/>
      <c r="G91" s="225"/>
    </row>
    <row r="92" spans="1:7" ht="12.75">
      <c r="A92">
        <v>68</v>
      </c>
      <c r="C92" t="s">
        <v>31</v>
      </c>
      <c r="D92" s="225">
        <v>193.375</v>
      </c>
      <c r="E92" s="225"/>
      <c r="G92" s="225"/>
    </row>
    <row r="93" spans="1:7" ht="12.75">
      <c r="A93">
        <v>69</v>
      </c>
      <c r="C93" t="s">
        <v>32</v>
      </c>
      <c r="D93" s="225"/>
      <c r="E93" s="225"/>
      <c r="G93" s="225"/>
    </row>
    <row r="94" spans="1:7" ht="12.75">
      <c r="A94">
        <v>78</v>
      </c>
      <c r="D94" s="225"/>
      <c r="E94" s="225"/>
      <c r="G94" s="225"/>
    </row>
    <row r="95" spans="1:7" ht="12.75">
      <c r="A95">
        <v>79</v>
      </c>
      <c r="C95" t="s">
        <v>18</v>
      </c>
      <c r="D95" s="225"/>
      <c r="E95" s="225"/>
      <c r="G95" s="225"/>
    </row>
    <row r="96" ht="12.75">
      <c r="A96">
        <v>82</v>
      </c>
    </row>
    <row r="97" spans="1:8" ht="12.75">
      <c r="A97">
        <v>83</v>
      </c>
      <c r="C97" t="s">
        <v>17</v>
      </c>
      <c r="D97" s="225">
        <v>17.5</v>
      </c>
      <c r="E97" s="225">
        <v>210</v>
      </c>
      <c r="F97">
        <v>8</v>
      </c>
      <c r="G97" s="225">
        <v>1680</v>
      </c>
      <c r="H97" t="s">
        <v>153</v>
      </c>
    </row>
    <row r="98" spans="1:7" ht="12.75">
      <c r="A98">
        <v>84</v>
      </c>
      <c r="C98" t="s">
        <v>34</v>
      </c>
      <c r="D98" s="225"/>
      <c r="E98" s="225"/>
      <c r="G98" s="225"/>
    </row>
    <row r="99" spans="1:7" ht="12.75">
      <c r="A99">
        <v>85</v>
      </c>
      <c r="C99" t="s">
        <v>30</v>
      </c>
      <c r="D99" s="225">
        <v>11</v>
      </c>
      <c r="E99" s="225">
        <v>132</v>
      </c>
      <c r="F99">
        <v>8</v>
      </c>
      <c r="G99" s="225">
        <v>1056</v>
      </c>
    </row>
    <row r="100" spans="1:7" ht="12.75">
      <c r="A100">
        <v>94</v>
      </c>
      <c r="C100" t="s">
        <v>38</v>
      </c>
      <c r="D100" s="225">
        <v>33.625</v>
      </c>
      <c r="E100" s="225"/>
      <c r="G100" s="225"/>
    </row>
    <row r="101" spans="4:7" ht="12.75">
      <c r="D101" s="225"/>
      <c r="E101" s="225"/>
      <c r="G101" s="225"/>
    </row>
    <row r="102" spans="3:7" ht="12.75">
      <c r="C102" t="s">
        <v>122</v>
      </c>
      <c r="D102" s="225"/>
      <c r="E102" s="225"/>
      <c r="G102" s="225">
        <v>4136</v>
      </c>
    </row>
    <row r="103" spans="4:7" ht="12.75">
      <c r="D103" s="225"/>
      <c r="E103" s="225"/>
      <c r="G103" s="225"/>
    </row>
    <row r="104" spans="4:7" ht="12.75">
      <c r="D104" s="225"/>
      <c r="E104" s="225"/>
      <c r="G104" s="225"/>
    </row>
    <row r="105" spans="4:7" ht="12.75">
      <c r="D105" s="225"/>
      <c r="E105" s="225"/>
      <c r="G105" s="225"/>
    </row>
    <row r="106" spans="4:7" ht="12.75">
      <c r="D106" s="225"/>
      <c r="E106" s="225"/>
      <c r="G106" s="225"/>
    </row>
    <row r="107" spans="4:7" ht="12.75">
      <c r="D107" s="225"/>
      <c r="E107" s="225"/>
      <c r="G107" s="225"/>
    </row>
    <row r="108" spans="4:7" ht="12.75">
      <c r="D108" s="225"/>
      <c r="E108" s="225"/>
      <c r="G108" s="225"/>
    </row>
    <row r="109" spans="4:7" ht="12.75">
      <c r="D109" s="225"/>
      <c r="E109" s="225"/>
      <c r="G109" s="225"/>
    </row>
    <row r="110" spans="4:7" ht="12.75">
      <c r="D110" s="225"/>
      <c r="E110" s="225"/>
      <c r="G110" s="225"/>
    </row>
    <row r="111" spans="4:7" ht="12.75">
      <c r="D111" s="225"/>
      <c r="E111" s="225"/>
      <c r="G111" s="225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Харлашина Наталья</dc:creator>
  <cp:keywords/>
  <dc:description/>
  <cp:lastModifiedBy>BSergey</cp:lastModifiedBy>
  <cp:lastPrinted>2012-07-27T08:27:38Z</cp:lastPrinted>
  <dcterms:created xsi:type="dcterms:W3CDTF">2003-07-20T18:08:24Z</dcterms:created>
  <dcterms:modified xsi:type="dcterms:W3CDTF">2018-03-16T09:29:44Z</dcterms:modified>
  <cp:category/>
  <cp:version/>
  <cp:contentType/>
  <cp:contentStatus/>
</cp:coreProperties>
</file>